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5" windowWidth="15960" windowHeight="14310" activeTab="0"/>
  </bookViews>
  <sheets>
    <sheet name="Sheet 1 - Table 1" sheetId="1" r:id="rId1"/>
  </sheets>
  <definedNames/>
  <calcPr fullCalcOnLoad="1"/>
</workbook>
</file>

<file path=xl/sharedStrings.xml><?xml version="1.0" encoding="utf-8"?>
<sst xmlns="http://schemas.openxmlformats.org/spreadsheetml/2006/main" count="89" uniqueCount="90">
  <si>
    <t>INSTRUCTIONS</t>
  </si>
  <si>
    <t>1.  Enter compost recipe ingredient amounts in the blank boxes below  NOTE: DO NOT ENTER VALUES IN THE CELLS SHADED BLUE OR GREY</t>
  </si>
  <si>
    <t>2.  Scroll to the bottom of the page to see Total C:N ratio for proposed mix.  If necessary, add more/less green or brown ingredients until “RECIPE IS GOOD!”</t>
  </si>
  <si>
    <t>EXAMPLE:</t>
  </si>
  <si>
    <t>4 Kitchen crocks of vegetable trimmings</t>
  </si>
  <si>
    <t>1 Wheelbarrow of horse manure</t>
  </si>
  <si>
    <t>1 and a half Trash bags of grass clippings</t>
  </si>
  <si>
    <t>50 Pounds of moist compacted leaves</t>
  </si>
  <si>
    <t>4 Trash cans of pine needles</t>
  </si>
  <si>
    <t>1 Bale of hay</t>
  </si>
  <si>
    <t>15 Pitchforks of oat straw</t>
  </si>
  <si>
    <t>1/3 Kitchen crock of soiled napkins</t>
  </si>
  <si>
    <t>3 Pounds of soybean meal</t>
  </si>
  <si>
    <t>5 Pounds of 33-0-0 fertilizer</t>
  </si>
  <si>
    <t>Enter Compost Recipe Amounts Below (DO NOT enter in cells shaded grey)</t>
  </si>
  <si>
    <t>Composting Material</t>
  </si>
  <si>
    <t>Typical Carbon to Nitrogen Content [C:N]</t>
  </si>
  <si>
    <t>Bulk Density of Material
[lbs/cubic yd]</t>
  </si>
  <si>
    <t>Weight of Material being mixed[ lbs]</t>
  </si>
  <si>
    <t>Wheelbarrow 
[6 cubic feet]</t>
  </si>
  <si>
    <t>Kitchen Crock 
[10 qt/2.5 gal]</t>
  </si>
  <si>
    <t>Straw-bale 
approx. dimensions [2'x2'x4']</t>
  </si>
  <si>
    <t>Shovel, Garden Fork/Pitchfork 
[1 gal/scoop]</t>
  </si>
  <si>
    <t>Trash Can 
[32 Gal]</t>
  </si>
  <si>
    <t>Trash/Refuse Bag 
[42 Gal]</t>
  </si>
  <si>
    <t>Total Weight of Material being mixed [lbs]</t>
  </si>
  <si>
    <t>C:N Contribution</t>
  </si>
  <si>
    <t>Kitchen Waste</t>
  </si>
  <si>
    <t>Vegetable Trimmings</t>
  </si>
  <si>
    <t>Food Scraps</t>
  </si>
  <si>
    <t>Coffee Grounds</t>
  </si>
  <si>
    <t>Fruit Scraps</t>
  </si>
  <si>
    <t>Corn Cobs</t>
  </si>
  <si>
    <t>Manures</t>
  </si>
  <si>
    <t>Laying Hen</t>
  </si>
  <si>
    <t>Poultry</t>
  </si>
  <si>
    <t>Swine</t>
  </si>
  <si>
    <t>Sheep/Goat/Rabbit</t>
  </si>
  <si>
    <t>Dairy Cow</t>
  </si>
  <si>
    <t>Cattle</t>
  </si>
  <si>
    <t>Llama</t>
  </si>
  <si>
    <t>Horse</t>
  </si>
  <si>
    <t>Yard Waste</t>
  </si>
  <si>
    <t>Tree Trimmings - Fresh</t>
  </si>
  <si>
    <t>Grass Clippings</t>
  </si>
  <si>
    <t>Weeds</t>
  </si>
  <si>
    <t>Garden Trimmings</t>
  </si>
  <si>
    <t>Leaves - Fresh</t>
  </si>
  <si>
    <t>Shrub Trimmings</t>
  </si>
  <si>
    <t>Leaves - Dry, loose</t>
  </si>
  <si>
    <t>Leaves - Moist, Compacted</t>
  </si>
  <si>
    <t>Corn Stalks</t>
  </si>
  <si>
    <t>Pine Needles</t>
  </si>
  <si>
    <t>Bark - Hardwoods</t>
  </si>
  <si>
    <t>Bark - Softwoods</t>
  </si>
  <si>
    <t>Grazing/Forage Material</t>
  </si>
  <si>
    <t>Alfalfa Hay</t>
  </si>
  <si>
    <t>Hay - General</t>
  </si>
  <si>
    <t>Straw - Oat</t>
  </si>
  <si>
    <t>Straw - General</t>
  </si>
  <si>
    <t>Straw - Rye</t>
  </si>
  <si>
    <t>Straw - Wheat</t>
  </si>
  <si>
    <t>Paper Products</t>
  </si>
  <si>
    <t>Office Paper</t>
  </si>
  <si>
    <t>Paper Towels/Napkins - Soiled</t>
  </si>
  <si>
    <t>Newsprint</t>
  </si>
  <si>
    <t>Paper Towels/Napkins - Clean</t>
  </si>
  <si>
    <t>Cardboard</t>
  </si>
  <si>
    <t>Wood Products</t>
  </si>
  <si>
    <t>Chips - Hardwoods</t>
  </si>
  <si>
    <t>Sawdust</t>
  </si>
  <si>
    <t>Chips - Softwoods</t>
  </si>
  <si>
    <t>Additives/Fertilizers</t>
  </si>
  <si>
    <t>Blood Meal</t>
  </si>
  <si>
    <t>Bone Meal</t>
  </si>
  <si>
    <t>Soybean Meal</t>
  </si>
  <si>
    <t>Cotton Seed Meal</t>
  </si>
  <si>
    <t>Fish Meal</t>
  </si>
  <si>
    <t>Peat Moss</t>
  </si>
  <si>
    <t>Fertilizer w/ 'N' from 0 - 9</t>
  </si>
  <si>
    <t>Fertilizer w/ 'N' from 10 - 19</t>
  </si>
  <si>
    <t>Fertilizer w/ 'N' from 20 - 29</t>
  </si>
  <si>
    <t>Fertilizer w/ 'N' from 30 - 39</t>
  </si>
  <si>
    <t>Fertilizer w/ 'N' ≥ 40</t>
  </si>
  <si>
    <t>Assume C = 40% of total weight</t>
  </si>
  <si>
    <t>Original N = C/C:N</t>
  </si>
  <si>
    <t>Total Carbon to Nitrogen Content is:</t>
  </si>
  <si>
    <t>:1</t>
  </si>
  <si>
    <t>Therefore:</t>
  </si>
  <si>
    <t>RECIPE IS GOOD!</t>
  </si>
</sst>
</file>

<file path=xl/styles.xml><?xml version="1.0" encoding="utf-8"?>
<styleSheet xmlns="http://schemas.openxmlformats.org/spreadsheetml/2006/main">
  <numFmts count="3">
    <numFmt numFmtId="59" formatCode="#,##0.0"/>
    <numFmt numFmtId="60" formatCode="0.0"/>
    <numFmt numFmtId="61" formatCode="0.000000"/>
  </numFmts>
  <fonts count="7">
    <font>
      <sz val="11"/>
      <color indexed="8"/>
      <name val="Helvetica Neue"/>
      <family val="0"/>
    </font>
    <font>
      <sz val="10"/>
      <color indexed="9"/>
      <name val="Helvetica Neue"/>
      <family val="0"/>
    </font>
    <font>
      <b/>
      <sz val="10"/>
      <color indexed="9"/>
      <name val="Helvetica Neue"/>
      <family val="0"/>
    </font>
    <font>
      <u val="single"/>
      <sz val="14"/>
      <color indexed="9"/>
      <name val="Helvetica Neue"/>
      <family val="0"/>
    </font>
    <font>
      <sz val="12"/>
      <color indexed="9"/>
      <name val="Helvetica Neue"/>
      <family val="0"/>
    </font>
    <font>
      <b/>
      <sz val="14"/>
      <color indexed="9"/>
      <name val="Helvetica Neue"/>
      <family val="0"/>
    </font>
    <font>
      <b/>
      <sz val="12"/>
      <color indexed="9"/>
      <name val="Helvetica Neue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</fills>
  <borders count="55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9"/>
      </bottom>
    </border>
    <border>
      <left style="thin">
        <color indexed="11"/>
      </left>
      <right style="thin">
        <color indexed="9"/>
      </right>
      <top style="thin">
        <color indexed="11"/>
      </top>
      <bottom style="thin">
        <color indexed="9"/>
      </bottom>
    </border>
    <border>
      <left style="thin">
        <color indexed="9"/>
      </left>
      <right style="thin">
        <color indexed="11"/>
      </right>
      <top style="thin">
        <color indexed="9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11"/>
      </bottom>
    </border>
    <border>
      <left style="thin">
        <color indexed="11"/>
      </left>
      <right style="thin">
        <color indexed="9"/>
      </right>
      <top style="thin">
        <color indexed="9"/>
      </top>
      <bottom style="thin">
        <color indexed="11"/>
      </bottom>
    </border>
    <border>
      <left style="thin">
        <color indexed="9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9"/>
      </right>
      <top style="thin">
        <color indexed="11"/>
      </top>
      <bottom style="thin">
        <color indexed="11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11"/>
      </right>
      <top style="thin">
        <color indexed="11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11"/>
      </bottom>
    </border>
    <border>
      <left style="thin">
        <color indexed="9"/>
      </left>
      <right style="thin">
        <color indexed="16"/>
      </right>
      <top style="thin">
        <color indexed="9"/>
      </top>
      <bottom style="thin">
        <color indexed="16"/>
      </bottom>
    </border>
    <border>
      <left style="thin">
        <color indexed="16"/>
      </left>
      <right style="thin">
        <color indexed="16"/>
      </right>
      <top style="thin">
        <color indexed="9"/>
      </top>
      <bottom style="thin">
        <color indexed="16"/>
      </bottom>
    </border>
    <border>
      <left style="thin">
        <color indexed="16"/>
      </left>
      <right style="thin">
        <color indexed="9"/>
      </right>
      <top style="thin">
        <color indexed="9"/>
      </top>
      <bottom style="thin">
        <color indexed="16"/>
      </bottom>
    </border>
    <border>
      <left style="thin">
        <color indexed="9"/>
      </left>
      <right style="thin">
        <color indexed="9"/>
      </right>
      <top style="thin">
        <color indexed="11"/>
      </top>
      <bottom style="thin">
        <color indexed="11"/>
      </bottom>
    </border>
    <border>
      <left style="thin">
        <color indexed="9"/>
      </left>
      <right style="thin">
        <color indexed="11"/>
      </right>
      <top style="thin">
        <color indexed="16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6"/>
      </top>
      <bottom style="thin">
        <color indexed="11"/>
      </bottom>
    </border>
    <border>
      <left style="thin">
        <color indexed="11"/>
      </left>
      <right style="thin">
        <color indexed="16"/>
      </right>
      <top style="thin">
        <color indexed="16"/>
      </top>
      <bottom style="thin">
        <color indexed="11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1"/>
      </bottom>
    </border>
    <border>
      <left style="thin">
        <color indexed="16"/>
      </left>
      <right style="thin">
        <color indexed="11"/>
      </right>
      <top style="thin">
        <color indexed="16"/>
      </top>
      <bottom style="thin">
        <color indexed="16"/>
      </bottom>
    </border>
    <border>
      <left style="thin">
        <color indexed="11"/>
      </left>
      <right style="thin">
        <color indexed="9"/>
      </right>
      <top style="thin">
        <color indexed="16"/>
      </top>
      <bottom style="thin">
        <color indexed="11"/>
      </bottom>
    </border>
    <border>
      <left style="thin">
        <color indexed="11"/>
      </left>
      <right style="thin">
        <color indexed="16"/>
      </right>
      <top style="thin">
        <color indexed="11"/>
      </top>
      <bottom style="thin">
        <color indexed="11"/>
      </bottom>
    </border>
    <border>
      <left style="thin">
        <color indexed="16"/>
      </left>
      <right style="thin">
        <color indexed="16"/>
      </right>
      <top style="thin">
        <color indexed="11"/>
      </top>
      <bottom style="thin">
        <color indexed="11"/>
      </bottom>
    </border>
    <border>
      <left style="thin">
        <color indexed="9"/>
      </left>
      <right style="thin">
        <color indexed="9"/>
      </right>
      <top style="thin">
        <color indexed="11"/>
      </top>
      <bottom style="thin">
        <color indexed="9"/>
      </bottom>
    </border>
    <border>
      <left style="thin">
        <color indexed="9"/>
      </left>
      <right style="thin">
        <color indexed="11"/>
      </right>
      <top style="thin">
        <color indexed="11"/>
      </top>
      <bottom style="thin">
        <color indexed="16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6"/>
      </bottom>
    </border>
    <border>
      <left style="thin">
        <color indexed="11"/>
      </left>
      <right style="thin">
        <color indexed="11"/>
      </right>
      <top style="thin">
        <color indexed="16"/>
      </top>
      <bottom style="thin">
        <color indexed="16"/>
      </bottom>
    </border>
    <border>
      <left style="thin">
        <color indexed="11"/>
      </left>
      <right style="thin">
        <color indexed="9"/>
      </right>
      <top style="thin">
        <color indexed="11"/>
      </top>
      <bottom style="thin">
        <color indexed="16"/>
      </bottom>
    </border>
    <border>
      <left style="thin">
        <color indexed="9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 style="thin">
        <color indexed="9"/>
      </right>
      <top style="thin">
        <color indexed="16"/>
      </top>
      <bottom style="thin">
        <color indexed="16"/>
      </bottom>
    </border>
    <border>
      <left style="thin">
        <color indexed="16"/>
      </left>
      <right style="thin">
        <color indexed="11"/>
      </right>
      <top style="thin">
        <color indexed="16"/>
      </top>
      <bottom style="thin">
        <color indexed="11"/>
      </bottom>
    </border>
    <border>
      <left style="thin">
        <color indexed="16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6"/>
      </right>
      <top style="thin">
        <color indexed="11"/>
      </top>
      <bottom style="thin">
        <color indexed="16"/>
      </bottom>
    </border>
    <border>
      <left style="thin">
        <color indexed="16"/>
      </left>
      <right style="thin">
        <color indexed="11"/>
      </right>
      <top style="thin">
        <color indexed="11"/>
      </top>
      <bottom style="thin">
        <color indexed="16"/>
      </bottom>
    </border>
    <border>
      <left style="thin">
        <color indexed="9"/>
      </left>
      <right style="thin">
        <color indexed="16"/>
      </right>
      <top style="thin">
        <color indexed="16"/>
      </top>
      <bottom style="thin">
        <color indexed="11"/>
      </bottom>
    </border>
    <border>
      <left style="thin">
        <color indexed="9"/>
      </left>
      <right style="thin">
        <color indexed="16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9"/>
      </left>
      <right style="thin">
        <color indexed="16"/>
      </right>
      <top style="thin">
        <color indexed="16"/>
      </top>
      <bottom style="thin">
        <color indexed="9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9"/>
      </bottom>
    </border>
    <border>
      <left style="thin">
        <color indexed="16"/>
      </left>
      <right style="thin">
        <color indexed="16"/>
      </right>
      <top style="thin">
        <color indexed="11"/>
      </top>
      <bottom style="thin">
        <color indexed="9"/>
      </bottom>
    </border>
    <border>
      <left style="thin">
        <color indexed="16"/>
      </left>
      <right style="thin">
        <color indexed="9"/>
      </right>
      <top style="thin">
        <color indexed="16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17"/>
      </bottom>
    </border>
    <border>
      <left style="thin">
        <color indexed="11"/>
      </left>
      <right style="medium">
        <color indexed="17"/>
      </right>
      <top style="thin">
        <color indexed="11"/>
      </top>
      <bottom style="thin">
        <color indexed="11"/>
      </bottom>
    </border>
    <border>
      <left style="medium">
        <color indexed="17"/>
      </left>
      <right style="thin">
        <color indexed="11"/>
      </right>
      <top style="medium">
        <color indexed="17"/>
      </top>
      <bottom style="medium">
        <color indexed="11"/>
      </bottom>
    </border>
    <border>
      <left style="thin">
        <color indexed="11"/>
      </left>
      <right style="medium">
        <color indexed="11"/>
      </right>
      <top style="medium">
        <color indexed="17"/>
      </top>
      <bottom style="medium">
        <color indexed="11"/>
      </bottom>
    </border>
    <border>
      <left style="medium">
        <color indexed="11"/>
      </left>
      <right style="medium">
        <color indexed="11"/>
      </right>
      <top style="medium">
        <color indexed="17"/>
      </top>
      <bottom style="medium">
        <color indexed="11"/>
      </bottom>
    </border>
    <border>
      <left style="medium">
        <color indexed="11"/>
      </left>
      <right style="medium">
        <color indexed="17"/>
      </right>
      <top style="medium">
        <color indexed="17"/>
      </top>
      <bottom style="medium">
        <color indexed="11"/>
      </bottom>
    </border>
    <border>
      <left style="medium">
        <color indexed="17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>
        <color indexed="17"/>
      </left>
      <right style="thin">
        <color indexed="11"/>
      </right>
      <top style="medium">
        <color indexed="11"/>
      </top>
      <bottom style="medium">
        <color indexed="17"/>
      </bottom>
    </border>
    <border>
      <left style="thin">
        <color indexed="11"/>
      </left>
      <right style="medium">
        <color indexed="11"/>
      </right>
      <top style="medium">
        <color indexed="11"/>
      </top>
      <bottom style="medium">
        <color indexed="17"/>
      </bottom>
    </border>
    <border>
      <left style="medium">
        <color indexed="11"/>
      </left>
      <right style="thin">
        <color indexed="11"/>
      </right>
      <top style="medium">
        <color indexed="11"/>
      </top>
      <bottom style="medium">
        <color indexed="17"/>
      </bottom>
    </border>
    <border>
      <left style="thin">
        <color indexed="11"/>
      </left>
      <right style="medium">
        <color indexed="17"/>
      </right>
      <top style="medium">
        <color indexed="11"/>
      </top>
      <bottom style="medium">
        <color indexed="17"/>
      </bottom>
    </border>
    <border>
      <left style="thin">
        <color indexed="11"/>
      </left>
      <right style="thin">
        <color indexed="11"/>
      </right>
      <top style="medium">
        <color indexed="17"/>
      </top>
      <bottom style="thin">
        <color indexed="11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2" fillId="2" borderId="1" xfId="0" applyNumberFormat="1" applyFont="1" applyFill="1" applyBorder="1" applyAlignment="1">
      <alignment horizontal="center" vertical="top" wrapText="1"/>
    </xf>
    <xf numFmtId="59" fontId="2" fillId="2" borderId="1" xfId="0" applyNumberFormat="1" applyFont="1" applyFill="1" applyBorder="1" applyAlignment="1">
      <alignment horizontal="center" vertical="top" wrapText="1"/>
    </xf>
    <xf numFmtId="0" fontId="1" fillId="3" borderId="1" xfId="0" applyNumberFormat="1" applyFont="1" applyFill="1" applyBorder="1" applyAlignment="1">
      <alignment vertical="top"/>
    </xf>
    <xf numFmtId="0" fontId="2" fillId="4" borderId="1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59" fontId="1" fillId="3" borderId="1" xfId="0" applyNumberFormat="1" applyFont="1" applyFill="1" applyBorder="1" applyAlignment="1">
      <alignment vertical="top"/>
    </xf>
    <xf numFmtId="0" fontId="1" fillId="2" borderId="1" xfId="0" applyNumberFormat="1" applyFont="1" applyFill="1" applyBorder="1" applyAlignment="1">
      <alignment vertical="top"/>
    </xf>
    <xf numFmtId="0" fontId="1" fillId="4" borderId="1" xfId="0" applyNumberFormat="1" applyFont="1" applyFill="1" applyBorder="1" applyAlignment="1">
      <alignment vertical="top"/>
    </xf>
    <xf numFmtId="0" fontId="3" fillId="3" borderId="1" xfId="0" applyNumberFormat="1" applyFont="1" applyFill="1" applyBorder="1" applyAlignment="1">
      <alignment vertical="top"/>
    </xf>
    <xf numFmtId="0" fontId="4" fillId="3" borderId="1" xfId="0" applyNumberFormat="1" applyFont="1" applyFill="1" applyBorder="1" applyAlignment="1">
      <alignment vertical="top"/>
    </xf>
    <xf numFmtId="59" fontId="1" fillId="3" borderId="2" xfId="0" applyNumberFormat="1" applyFont="1" applyFill="1" applyBorder="1" applyAlignment="1">
      <alignment vertical="top"/>
    </xf>
    <xf numFmtId="0" fontId="1" fillId="3" borderId="2" xfId="0" applyNumberFormat="1" applyFont="1" applyFill="1" applyBorder="1" applyAlignment="1">
      <alignment vertical="top"/>
    </xf>
    <xf numFmtId="0" fontId="1" fillId="3" borderId="3" xfId="0" applyNumberFormat="1" applyFont="1" applyFill="1" applyBorder="1" applyAlignment="1">
      <alignment vertical="top"/>
    </xf>
    <xf numFmtId="59" fontId="5" fillId="5" borderId="4" xfId="0" applyNumberFormat="1" applyFont="1" applyFill="1" applyBorder="1" applyAlignment="1">
      <alignment horizontal="center" vertical="top"/>
    </xf>
    <xf numFmtId="59" fontId="5" fillId="5" borderId="5" xfId="0" applyNumberFormat="1" applyFont="1" applyFill="1" applyBorder="1" applyAlignment="1">
      <alignment horizontal="center" vertical="top"/>
    </xf>
    <xf numFmtId="59" fontId="5" fillId="5" borderId="6" xfId="0" applyNumberFormat="1" applyFont="1" applyFill="1" applyBorder="1" applyAlignment="1">
      <alignment horizontal="center" vertical="top"/>
    </xf>
    <xf numFmtId="0" fontId="1" fillId="2" borderId="7" xfId="0" applyNumberFormat="1" applyFont="1" applyFill="1" applyBorder="1" applyAlignment="1">
      <alignment vertical="top"/>
    </xf>
    <xf numFmtId="0" fontId="2" fillId="2" borderId="8" xfId="0" applyNumberFormat="1" applyFont="1" applyFill="1" applyBorder="1" applyAlignment="1">
      <alignment horizontal="left" vertical="top" wrapText="1"/>
    </xf>
    <xf numFmtId="0" fontId="6" fillId="6" borderId="9" xfId="0" applyNumberFormat="1" applyFont="1" applyFill="1" applyBorder="1" applyAlignment="1">
      <alignment horizontal="center" vertical="top" wrapText="1"/>
    </xf>
    <xf numFmtId="59" fontId="6" fillId="5" borderId="10" xfId="0" applyNumberFormat="1" applyFont="1" applyFill="1" applyBorder="1" applyAlignment="1">
      <alignment horizontal="center" vertical="top" wrapText="1"/>
    </xf>
    <xf numFmtId="0" fontId="6" fillId="5" borderId="2" xfId="0" applyNumberFormat="1" applyFont="1" applyFill="1" applyBorder="1" applyAlignment="1">
      <alignment horizontal="center" vertical="top" wrapText="1"/>
    </xf>
    <xf numFmtId="0" fontId="6" fillId="5" borderId="3" xfId="0" applyNumberFormat="1" applyFont="1" applyFill="1" applyBorder="1" applyAlignment="1">
      <alignment horizontal="center" vertical="top" wrapText="1"/>
    </xf>
    <xf numFmtId="0" fontId="1" fillId="2" borderId="7" xfId="0" applyNumberFormat="1" applyFont="1" applyFill="1" applyBorder="1" applyAlignment="1">
      <alignment vertical="top" wrapText="1"/>
    </xf>
    <xf numFmtId="0" fontId="1" fillId="4" borderId="1" xfId="0" applyNumberFormat="1" applyFont="1" applyFill="1" applyBorder="1" applyAlignment="1">
      <alignment vertical="top" wrapText="1"/>
    </xf>
    <xf numFmtId="0" fontId="6" fillId="6" borderId="11" xfId="0" applyNumberFormat="1" applyFont="1" applyFill="1" applyBorder="1" applyAlignment="1">
      <alignment horizontal="center" vertical="top"/>
    </xf>
    <xf numFmtId="0" fontId="1" fillId="7" borderId="12" xfId="0" applyNumberFormat="1" applyFont="1" applyFill="1" applyBorder="1" applyAlignment="1">
      <alignment vertical="top"/>
    </xf>
    <xf numFmtId="0" fontId="1" fillId="7" borderId="13" xfId="0" applyNumberFormat="1" applyFont="1" applyFill="1" applyBorder="1" applyAlignment="1">
      <alignment vertical="top"/>
    </xf>
    <xf numFmtId="59" fontId="1" fillId="7" borderId="13" xfId="0" applyNumberFormat="1" applyFont="1" applyFill="1" applyBorder="1" applyAlignment="1">
      <alignment vertical="top"/>
    </xf>
    <xf numFmtId="0" fontId="1" fillId="7" borderId="14" xfId="0" applyNumberFormat="1" applyFont="1" applyFill="1" applyBorder="1" applyAlignment="1">
      <alignment vertical="top"/>
    </xf>
    <xf numFmtId="0" fontId="1" fillId="2" borderId="15" xfId="0" applyNumberFormat="1" applyFont="1" applyFill="1" applyBorder="1" applyAlignment="1">
      <alignment vertical="top"/>
    </xf>
    <xf numFmtId="0" fontId="1" fillId="4" borderId="7" xfId="0" applyNumberFormat="1" applyFont="1" applyFill="1" applyBorder="1" applyAlignment="1">
      <alignment vertical="top"/>
    </xf>
    <xf numFmtId="0" fontId="1" fillId="6" borderId="15" xfId="0" applyNumberFormat="1" applyFont="1" applyFill="1" applyBorder="1" applyAlignment="1">
      <alignment horizontal="right" vertical="top"/>
    </xf>
    <xf numFmtId="0" fontId="1" fillId="6" borderId="16" xfId="0" applyNumberFormat="1" applyFont="1" applyFill="1" applyBorder="1" applyAlignment="1">
      <alignment vertical="top"/>
    </xf>
    <xf numFmtId="1" fontId="1" fillId="6" borderId="17" xfId="0" applyNumberFormat="1" applyFont="1" applyFill="1" applyBorder="1" applyAlignment="1">
      <alignment vertical="top"/>
    </xf>
    <xf numFmtId="60" fontId="1" fillId="3" borderId="18" xfId="0" applyNumberFormat="1" applyFont="1" applyFill="1" applyBorder="1" applyAlignment="1">
      <alignment vertical="top"/>
    </xf>
    <xf numFmtId="0" fontId="2" fillId="7" borderId="19" xfId="0" applyNumberFormat="1" applyFont="1" applyFill="1" applyBorder="1" applyAlignment="1">
      <alignment horizontal="center" vertical="top"/>
    </xf>
    <xf numFmtId="0" fontId="1" fillId="3" borderId="20" xfId="0" applyNumberFormat="1" applyFont="1" applyFill="1" applyBorder="1" applyAlignment="1">
      <alignment vertical="top"/>
    </xf>
    <xf numFmtId="0" fontId="1" fillId="7" borderId="21" xfId="0" applyNumberFormat="1" applyFont="1" applyFill="1" applyBorder="1" applyAlignment="1">
      <alignment vertical="top"/>
    </xf>
    <xf numFmtId="0" fontId="1" fillId="3" borderId="17" xfId="0" applyNumberFormat="1" applyFont="1" applyFill="1" applyBorder="1" applyAlignment="1">
      <alignment vertical="top"/>
    </xf>
    <xf numFmtId="0" fontId="1" fillId="3" borderId="22" xfId="0" applyNumberFormat="1" applyFont="1" applyFill="1" applyBorder="1" applyAlignment="1">
      <alignment vertical="top"/>
    </xf>
    <xf numFmtId="0" fontId="1" fillId="6" borderId="7" xfId="0" applyNumberFormat="1" applyFont="1" applyFill="1" applyBorder="1" applyAlignment="1">
      <alignment vertical="top"/>
    </xf>
    <xf numFmtId="1" fontId="1" fillId="6" borderId="1" xfId="0" applyNumberFormat="1" applyFont="1" applyFill="1" applyBorder="1" applyAlignment="1">
      <alignment vertical="top"/>
    </xf>
    <xf numFmtId="60" fontId="1" fillId="3" borderId="23" xfId="0" applyNumberFormat="1" applyFont="1" applyFill="1" applyBorder="1" applyAlignment="1">
      <alignment vertical="top"/>
    </xf>
    <xf numFmtId="0" fontId="1" fillId="3" borderId="24" xfId="0" applyNumberFormat="1" applyFont="1" applyFill="1" applyBorder="1" applyAlignment="1">
      <alignment vertical="top"/>
    </xf>
    <xf numFmtId="0" fontId="1" fillId="3" borderId="8" xfId="0" applyNumberFormat="1" applyFont="1" applyFill="1" applyBorder="1" applyAlignment="1">
      <alignment vertical="top"/>
    </xf>
    <xf numFmtId="0" fontId="1" fillId="6" borderId="25" xfId="0" applyNumberFormat="1" applyFont="1" applyFill="1" applyBorder="1" applyAlignment="1">
      <alignment horizontal="right" vertical="top"/>
    </xf>
    <xf numFmtId="0" fontId="1" fillId="6" borderId="26" xfId="0" applyNumberFormat="1" applyFont="1" applyFill="1" applyBorder="1" applyAlignment="1">
      <alignment vertical="top"/>
    </xf>
    <xf numFmtId="1" fontId="1" fillId="6" borderId="27" xfId="0" applyNumberFormat="1" applyFont="1" applyFill="1" applyBorder="1" applyAlignment="1">
      <alignment vertical="top"/>
    </xf>
    <xf numFmtId="60" fontId="1" fillId="3" borderId="27" xfId="0" applyNumberFormat="1" applyFont="1" applyFill="1" applyBorder="1" applyAlignment="1">
      <alignment vertical="top"/>
    </xf>
    <xf numFmtId="0" fontId="2" fillId="7" borderId="28" xfId="0" applyNumberFormat="1" applyFont="1" applyFill="1" applyBorder="1" applyAlignment="1">
      <alignment horizontal="center" vertical="top"/>
    </xf>
    <xf numFmtId="0" fontId="1" fillId="3" borderId="27" xfId="0" applyNumberFormat="1" applyFont="1" applyFill="1" applyBorder="1" applyAlignment="1">
      <alignment vertical="top"/>
    </xf>
    <xf numFmtId="0" fontId="1" fillId="7" borderId="28" xfId="0" applyNumberFormat="1" applyFont="1" applyFill="1" applyBorder="1" applyAlignment="1">
      <alignment vertical="top"/>
    </xf>
    <xf numFmtId="0" fontId="1" fillId="3" borderId="29" xfId="0" applyNumberFormat="1" applyFont="1" applyFill="1" applyBorder="1" applyAlignment="1">
      <alignment vertical="top"/>
    </xf>
    <xf numFmtId="0" fontId="1" fillId="7" borderId="30" xfId="0" applyNumberFormat="1" applyFont="1" applyFill="1" applyBorder="1" applyAlignment="1">
      <alignment vertical="top"/>
    </xf>
    <xf numFmtId="1" fontId="1" fillId="7" borderId="19" xfId="0" applyNumberFormat="1" applyFont="1" applyFill="1" applyBorder="1" applyAlignment="1">
      <alignment vertical="top"/>
    </xf>
    <xf numFmtId="60" fontId="1" fillId="7" borderId="19" xfId="0" applyNumberFormat="1" applyFont="1" applyFill="1" applyBorder="1" applyAlignment="1">
      <alignment vertical="top"/>
    </xf>
    <xf numFmtId="0" fontId="1" fillId="7" borderId="19" xfId="0" applyNumberFormat="1" applyFont="1" applyFill="1" applyBorder="1" applyAlignment="1">
      <alignment vertical="top"/>
    </xf>
    <xf numFmtId="0" fontId="1" fillId="7" borderId="31" xfId="0" applyNumberFormat="1" applyFont="1" applyFill="1" applyBorder="1" applyAlignment="1">
      <alignment vertical="top"/>
    </xf>
    <xf numFmtId="60" fontId="1" fillId="3" borderId="17" xfId="0" applyNumberFormat="1" applyFont="1" applyFill="1" applyBorder="1" applyAlignment="1">
      <alignment vertical="top"/>
    </xf>
    <xf numFmtId="0" fontId="1" fillId="3" borderId="18" xfId="0" applyNumberFormat="1" applyFont="1" applyFill="1" applyBorder="1" applyAlignment="1">
      <alignment vertical="top"/>
    </xf>
    <xf numFmtId="0" fontId="1" fillId="3" borderId="32" xfId="0" applyNumberFormat="1" applyFont="1" applyFill="1" applyBorder="1" applyAlignment="1">
      <alignment vertical="top"/>
    </xf>
    <xf numFmtId="60" fontId="1" fillId="3" borderId="1" xfId="0" applyNumberFormat="1" applyFont="1" applyFill="1" applyBorder="1" applyAlignment="1">
      <alignment vertical="top"/>
    </xf>
    <xf numFmtId="0" fontId="1" fillId="3" borderId="23" xfId="0" applyNumberFormat="1" applyFont="1" applyFill="1" applyBorder="1" applyAlignment="1">
      <alignment vertical="top"/>
    </xf>
    <xf numFmtId="0" fontId="1" fillId="3" borderId="33" xfId="0" applyNumberFormat="1" applyFont="1" applyFill="1" applyBorder="1" applyAlignment="1">
      <alignment vertical="top"/>
    </xf>
    <xf numFmtId="0" fontId="1" fillId="3" borderId="34" xfId="0" applyNumberFormat="1" applyFont="1" applyFill="1" applyBorder="1" applyAlignment="1">
      <alignment vertical="top"/>
    </xf>
    <xf numFmtId="0" fontId="1" fillId="3" borderId="35" xfId="0" applyNumberFormat="1" applyFont="1" applyFill="1" applyBorder="1" applyAlignment="1">
      <alignment vertical="top"/>
    </xf>
    <xf numFmtId="0" fontId="1" fillId="3" borderId="19" xfId="0" applyNumberFormat="1" applyFont="1" applyFill="1" applyBorder="1" applyAlignment="1">
      <alignment vertical="top"/>
    </xf>
    <xf numFmtId="60" fontId="1" fillId="3" borderId="34" xfId="0" applyNumberFormat="1" applyFont="1" applyFill="1" applyBorder="1" applyAlignment="1">
      <alignment vertical="top"/>
    </xf>
    <xf numFmtId="0" fontId="1" fillId="6" borderId="36" xfId="0" applyNumberFormat="1" applyFont="1" applyFill="1" applyBorder="1" applyAlignment="1">
      <alignment vertical="top"/>
    </xf>
    <xf numFmtId="60" fontId="1" fillId="3" borderId="20" xfId="0" applyNumberFormat="1" applyFont="1" applyFill="1" applyBorder="1" applyAlignment="1">
      <alignment vertical="top"/>
    </xf>
    <xf numFmtId="0" fontId="1" fillId="6" borderId="37" xfId="0" applyNumberFormat="1" applyFont="1" applyFill="1" applyBorder="1" applyAlignment="1">
      <alignment vertical="top"/>
    </xf>
    <xf numFmtId="60" fontId="1" fillId="3" borderId="24" xfId="0" applyNumberFormat="1" applyFont="1" applyFill="1" applyBorder="1" applyAlignment="1">
      <alignment vertical="top"/>
    </xf>
    <xf numFmtId="1" fontId="1" fillId="6" borderId="28" xfId="0" applyNumberFormat="1" applyFont="1" applyFill="1" applyBorder="1" applyAlignment="1">
      <alignment vertical="top"/>
    </xf>
    <xf numFmtId="0" fontId="1" fillId="3" borderId="38" xfId="0" applyNumberFormat="1" applyFont="1" applyFill="1" applyBorder="1" applyAlignment="1">
      <alignment vertical="top"/>
    </xf>
    <xf numFmtId="0" fontId="1" fillId="7" borderId="39" xfId="0" applyNumberFormat="1" applyFont="1" applyFill="1" applyBorder="1" applyAlignment="1">
      <alignment vertical="top"/>
    </xf>
    <xf numFmtId="0" fontId="1" fillId="7" borderId="40" xfId="0" applyNumberFormat="1" applyFont="1" applyFill="1" applyBorder="1" applyAlignment="1">
      <alignment vertical="top"/>
    </xf>
    <xf numFmtId="60" fontId="1" fillId="3" borderId="41" xfId="0" applyNumberFormat="1" applyFont="1" applyFill="1" applyBorder="1" applyAlignment="1">
      <alignment vertical="top"/>
    </xf>
    <xf numFmtId="0" fontId="1" fillId="7" borderId="42" xfId="0" applyNumberFormat="1" applyFont="1" applyFill="1" applyBorder="1" applyAlignment="1">
      <alignment vertical="top"/>
    </xf>
    <xf numFmtId="0" fontId="1" fillId="3" borderId="5" xfId="0" applyNumberFormat="1" applyFont="1" applyFill="1" applyBorder="1" applyAlignment="1">
      <alignment vertical="top"/>
    </xf>
    <xf numFmtId="1" fontId="1" fillId="3" borderId="5" xfId="0" applyNumberFormat="1" applyFont="1" applyFill="1" applyBorder="1" applyAlignment="1">
      <alignment vertical="top"/>
    </xf>
    <xf numFmtId="60" fontId="1" fillId="3" borderId="5" xfId="0" applyNumberFormat="1" applyFont="1" applyFill="1" applyBorder="1" applyAlignment="1">
      <alignment vertical="top"/>
    </xf>
    <xf numFmtId="1" fontId="1" fillId="3" borderId="1" xfId="0" applyNumberFormat="1" applyFont="1" applyFill="1" applyBorder="1" applyAlignment="1">
      <alignment vertical="top"/>
    </xf>
    <xf numFmtId="61" fontId="1" fillId="3" borderId="1" xfId="0" applyNumberFormat="1" applyFont="1" applyFill="1" applyBorder="1" applyAlignment="1">
      <alignment vertical="top"/>
    </xf>
    <xf numFmtId="61" fontId="1" fillId="2" borderId="1" xfId="0" applyNumberFormat="1" applyFont="1" applyFill="1" applyBorder="1" applyAlignment="1">
      <alignment vertical="top"/>
    </xf>
    <xf numFmtId="61" fontId="1" fillId="4" borderId="1" xfId="0" applyNumberFormat="1" applyFont="1" applyFill="1" applyBorder="1" applyAlignment="1">
      <alignment vertical="top"/>
    </xf>
    <xf numFmtId="0" fontId="1" fillId="3" borderId="43" xfId="0" applyNumberFormat="1" applyFont="1" applyFill="1" applyBorder="1" applyAlignment="1">
      <alignment vertical="top"/>
    </xf>
    <xf numFmtId="59" fontId="1" fillId="3" borderId="43" xfId="0" applyNumberFormat="1" applyFont="1" applyFill="1" applyBorder="1" applyAlignment="1">
      <alignment vertical="top"/>
    </xf>
    <xf numFmtId="0" fontId="2" fillId="2" borderId="44" xfId="0" applyNumberFormat="1" applyFont="1" applyFill="1" applyBorder="1" applyAlignment="1">
      <alignment horizontal="left" vertical="top" wrapText="1"/>
    </xf>
    <xf numFmtId="0" fontId="5" fillId="3" borderId="45" xfId="0" applyNumberFormat="1" applyFont="1" applyFill="1" applyBorder="1" applyAlignment="1">
      <alignment horizontal="right" vertical="top"/>
    </xf>
    <xf numFmtId="0" fontId="5" fillId="3" borderId="46" xfId="0" applyNumberFormat="1" applyFont="1" applyFill="1" applyBorder="1" applyAlignment="1">
      <alignment horizontal="right" vertical="top"/>
    </xf>
    <xf numFmtId="60" fontId="5" fillId="3" borderId="47" xfId="0" applyNumberFormat="1" applyFont="1" applyFill="1" applyBorder="1" applyAlignment="1">
      <alignment vertical="top"/>
    </xf>
    <xf numFmtId="59" fontId="5" fillId="3" borderId="48" xfId="0" applyNumberFormat="1" applyFont="1" applyFill="1" applyBorder="1" applyAlignment="1">
      <alignment vertical="top"/>
    </xf>
    <xf numFmtId="0" fontId="1" fillId="3" borderId="49" xfId="0" applyNumberFormat="1" applyFont="1" applyFill="1" applyBorder="1" applyAlignment="1">
      <alignment vertical="top"/>
    </xf>
    <xf numFmtId="0" fontId="5" fillId="3" borderId="50" xfId="0" applyNumberFormat="1" applyFont="1" applyFill="1" applyBorder="1" applyAlignment="1">
      <alignment horizontal="right" vertical="top"/>
    </xf>
    <xf numFmtId="0" fontId="5" fillId="3" borderId="51" xfId="0" applyNumberFormat="1" applyFont="1" applyFill="1" applyBorder="1" applyAlignment="1">
      <alignment horizontal="right" vertical="top"/>
    </xf>
    <xf numFmtId="0" fontId="5" fillId="3" borderId="52" xfId="0" applyNumberFormat="1" applyFont="1" applyFill="1" applyBorder="1" applyAlignment="1">
      <alignment horizontal="center" vertical="top"/>
    </xf>
    <xf numFmtId="0" fontId="5" fillId="3" borderId="53" xfId="0" applyNumberFormat="1" applyFont="1" applyFill="1" applyBorder="1" applyAlignment="1">
      <alignment horizontal="center" vertical="top"/>
    </xf>
    <xf numFmtId="0" fontId="1" fillId="3" borderId="54" xfId="0" applyNumberFormat="1" applyFont="1" applyFill="1" applyBorder="1" applyAlignment="1">
      <alignment vertical="top"/>
    </xf>
    <xf numFmtId="59" fontId="1" fillId="3" borderId="54" xfId="0" applyNumberFormat="1" applyFont="1" applyFill="1" applyBorder="1" applyAlignment="1">
      <alignment vertical="top"/>
    </xf>
    <xf numFmtId="59" fontId="1" fillId="2" borderId="1" xfId="0" applyNumberFormat="1" applyFont="1" applyFill="1" applyBorder="1" applyAlignment="1">
      <alignment vertical="top"/>
    </xf>
    <xf numFmtId="49" fontId="1" fillId="2" borderId="1" xfId="0" applyNumberFormat="1" applyFont="1" applyFill="1" applyBorder="1" applyAlignment="1">
      <alignment vertical="top"/>
    </xf>
    <xf numFmtId="49" fontId="1" fillId="4" borderId="1" xfId="0" applyNumberFormat="1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E6E6E6"/>
      <rgbColor rgb="00CDCDCD"/>
      <rgbColor rgb="00FFFFFF"/>
      <rgbColor rgb="00EFF7A9"/>
      <rgbColor rgb="00F6FAD3"/>
      <rgbColor rgb="00CADBFE"/>
      <rgbColor rgb="009A9A9A"/>
      <rgbColor rgb="000000FF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0"/>
  <sheetViews>
    <sheetView showGridLines="0" tabSelected="1" workbookViewId="0" topLeftCell="A1">
      <selection activeCell="A1" sqref="A1"/>
    </sheetView>
  </sheetViews>
  <sheetFormatPr defaultColWidth="11.19921875" defaultRowHeight="19.5" customHeight="1"/>
  <cols>
    <col min="1" max="1" width="10.296875" style="1" customWidth="1"/>
    <col min="2" max="2" width="20.8984375" style="1" customWidth="1"/>
    <col min="3" max="3" width="14.3984375" style="1" customWidth="1"/>
    <col min="4" max="4" width="13.3984375" style="1" customWidth="1"/>
    <col min="5" max="5" width="12.69921875" style="1" customWidth="1"/>
    <col min="6" max="6" width="12.296875" style="1" customWidth="1"/>
    <col min="7" max="7" width="11.8984375" style="1" customWidth="1"/>
    <col min="8" max="8" width="11" style="1" customWidth="1"/>
    <col min="9" max="9" width="11.8984375" style="1" customWidth="1"/>
    <col min="10" max="10" width="10.296875" style="1" customWidth="1"/>
    <col min="11" max="11" width="10.19921875" style="1" customWidth="1"/>
    <col min="12" max="12" width="7.69921875" style="1" customWidth="1"/>
    <col min="13" max="13" width="7.69921875" style="1" hidden="1" customWidth="1"/>
    <col min="14" max="14" width="9.5" style="1" hidden="1" customWidth="1"/>
    <col min="15" max="256" width="10.296875" style="1" customWidth="1"/>
  </cols>
  <sheetData>
    <row r="1" spans="1:14" ht="42.75" customHeight="1">
      <c r="A1" s="2"/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5"/>
      <c r="N1" s="5"/>
    </row>
    <row r="2" spans="1:14" ht="14.25">
      <c r="A2" s="6"/>
      <c r="B2" s="4"/>
      <c r="C2" s="4"/>
      <c r="D2" s="4"/>
      <c r="E2" s="7"/>
      <c r="F2" s="4"/>
      <c r="G2" s="4"/>
      <c r="H2" s="4"/>
      <c r="I2" s="4"/>
      <c r="J2" s="4"/>
      <c r="K2" s="4"/>
      <c r="L2" s="8"/>
      <c r="M2" s="9"/>
      <c r="N2" s="9"/>
    </row>
    <row r="3" spans="1:14" ht="18">
      <c r="A3" s="6"/>
      <c r="B3" s="10" t="s">
        <v>0</v>
      </c>
      <c r="C3" s="4"/>
      <c r="D3" s="4"/>
      <c r="E3" s="7"/>
      <c r="F3" s="4"/>
      <c r="G3" s="4"/>
      <c r="H3" s="4"/>
      <c r="I3" s="4"/>
      <c r="J3" s="4"/>
      <c r="K3" s="4"/>
      <c r="L3" s="8"/>
      <c r="M3" s="9"/>
      <c r="N3" s="9"/>
    </row>
    <row r="4" spans="1:14" ht="15.75">
      <c r="A4" s="6"/>
      <c r="B4" s="11" t="s">
        <v>1</v>
      </c>
      <c r="C4" s="4"/>
      <c r="D4" s="4"/>
      <c r="E4" s="7"/>
      <c r="F4" s="4"/>
      <c r="G4" s="4"/>
      <c r="H4" s="4"/>
      <c r="I4" s="4"/>
      <c r="J4" s="4"/>
      <c r="K4" s="4"/>
      <c r="L4" s="8"/>
      <c r="M4" s="9"/>
      <c r="N4" s="9"/>
    </row>
    <row r="5" spans="1:14" ht="15.75">
      <c r="A5" s="6"/>
      <c r="B5" s="11" t="s">
        <v>2</v>
      </c>
      <c r="C5" s="4"/>
      <c r="D5" s="4"/>
      <c r="E5" s="7"/>
      <c r="F5" s="4"/>
      <c r="G5" s="4"/>
      <c r="H5" s="4"/>
      <c r="I5" s="4"/>
      <c r="J5" s="4"/>
      <c r="K5" s="4"/>
      <c r="L5" s="8"/>
      <c r="M5" s="9"/>
      <c r="N5" s="9"/>
    </row>
    <row r="6" spans="1:14" ht="14.25">
      <c r="A6" s="6"/>
      <c r="B6" s="4"/>
      <c r="C6" s="4"/>
      <c r="D6" s="4"/>
      <c r="E6" s="7"/>
      <c r="F6" s="4"/>
      <c r="G6" s="4"/>
      <c r="H6" s="4"/>
      <c r="I6" s="4"/>
      <c r="J6" s="4"/>
      <c r="K6" s="4"/>
      <c r="L6" s="8"/>
      <c r="M6" s="9"/>
      <c r="N6" s="9"/>
    </row>
    <row r="7" spans="1:14" ht="18">
      <c r="A7" s="6"/>
      <c r="B7" s="10" t="s">
        <v>3</v>
      </c>
      <c r="C7" s="4"/>
      <c r="D7" s="4"/>
      <c r="E7" s="7"/>
      <c r="F7" s="4"/>
      <c r="G7" s="4"/>
      <c r="H7" s="4"/>
      <c r="I7" s="4"/>
      <c r="J7" s="4"/>
      <c r="K7" s="4"/>
      <c r="L7" s="8"/>
      <c r="M7" s="9"/>
      <c r="N7" s="9"/>
    </row>
    <row r="8" spans="1:14" ht="15.75">
      <c r="A8" s="6"/>
      <c r="B8" s="11" t="s">
        <v>4</v>
      </c>
      <c r="C8" s="4"/>
      <c r="D8" s="4"/>
      <c r="E8" s="7"/>
      <c r="F8" s="4"/>
      <c r="G8" s="4"/>
      <c r="H8" s="4"/>
      <c r="I8" s="4"/>
      <c r="J8" s="4"/>
      <c r="K8" s="4"/>
      <c r="L8" s="8"/>
      <c r="M8" s="9"/>
      <c r="N8" s="9"/>
    </row>
    <row r="9" spans="1:14" ht="15.75">
      <c r="A9" s="6"/>
      <c r="B9" s="11" t="s">
        <v>5</v>
      </c>
      <c r="C9" s="4"/>
      <c r="D9" s="4"/>
      <c r="E9" s="7"/>
      <c r="F9" s="4"/>
      <c r="G9" s="4"/>
      <c r="H9" s="4"/>
      <c r="I9" s="4"/>
      <c r="J9" s="4"/>
      <c r="K9" s="4"/>
      <c r="L9" s="8"/>
      <c r="M9" s="9"/>
      <c r="N9" s="9"/>
    </row>
    <row r="10" spans="1:14" ht="15.75">
      <c r="A10" s="6"/>
      <c r="B10" s="11" t="s">
        <v>6</v>
      </c>
      <c r="C10" s="4"/>
      <c r="D10" s="4"/>
      <c r="E10" s="7"/>
      <c r="F10" s="4"/>
      <c r="G10" s="4"/>
      <c r="H10" s="4"/>
      <c r="I10" s="4"/>
      <c r="J10" s="4"/>
      <c r="K10" s="4"/>
      <c r="L10" s="8"/>
      <c r="M10" s="9"/>
      <c r="N10" s="9"/>
    </row>
    <row r="11" spans="1:14" ht="15.75">
      <c r="A11" s="6"/>
      <c r="B11" s="11" t="s">
        <v>7</v>
      </c>
      <c r="C11" s="4"/>
      <c r="D11" s="4"/>
      <c r="E11" s="7"/>
      <c r="F11" s="4"/>
      <c r="G11" s="4"/>
      <c r="H11" s="4"/>
      <c r="I11" s="4"/>
      <c r="J11" s="4"/>
      <c r="K11" s="4"/>
      <c r="L11" s="8"/>
      <c r="M11" s="9"/>
      <c r="N11" s="9"/>
    </row>
    <row r="12" spans="1:14" ht="15.75">
      <c r="A12" s="6"/>
      <c r="B12" s="11" t="s">
        <v>8</v>
      </c>
      <c r="C12" s="4"/>
      <c r="D12" s="4"/>
      <c r="E12" s="7"/>
      <c r="F12" s="4"/>
      <c r="G12" s="4"/>
      <c r="H12" s="4"/>
      <c r="I12" s="4"/>
      <c r="J12" s="4"/>
      <c r="K12" s="4"/>
      <c r="L12" s="8"/>
      <c r="M12" s="9"/>
      <c r="N12" s="9"/>
    </row>
    <row r="13" spans="1:14" ht="15.75">
      <c r="A13" s="6"/>
      <c r="B13" s="11" t="s">
        <v>9</v>
      </c>
      <c r="C13" s="4"/>
      <c r="D13" s="4"/>
      <c r="E13" s="7"/>
      <c r="F13" s="4"/>
      <c r="G13" s="4"/>
      <c r="H13" s="4"/>
      <c r="I13" s="4"/>
      <c r="J13" s="4"/>
      <c r="K13" s="4"/>
      <c r="L13" s="8"/>
      <c r="M13" s="9"/>
      <c r="N13" s="9"/>
    </row>
    <row r="14" spans="1:14" ht="15.75">
      <c r="A14" s="6"/>
      <c r="B14" s="11" t="s">
        <v>10</v>
      </c>
      <c r="C14" s="4"/>
      <c r="D14" s="4"/>
      <c r="E14" s="7"/>
      <c r="F14" s="4"/>
      <c r="G14" s="4"/>
      <c r="H14" s="4"/>
      <c r="I14" s="4"/>
      <c r="J14" s="4"/>
      <c r="K14" s="4"/>
      <c r="L14" s="8"/>
      <c r="M14" s="9"/>
      <c r="N14" s="9"/>
    </row>
    <row r="15" spans="1:14" ht="16.5">
      <c r="A15" s="6"/>
      <c r="B15" s="11" t="s">
        <v>11</v>
      </c>
      <c r="C15" s="4"/>
      <c r="D15" s="4"/>
      <c r="E15" s="7"/>
      <c r="F15" s="4"/>
      <c r="G15" s="4"/>
      <c r="H15" s="4"/>
      <c r="I15" s="4"/>
      <c r="J15" s="4"/>
      <c r="K15" s="4"/>
      <c r="L15" s="8"/>
      <c r="M15" s="9"/>
      <c r="N15" s="9"/>
    </row>
    <row r="16" spans="1:14" ht="16.5">
      <c r="A16" s="6"/>
      <c r="B16" s="11" t="s">
        <v>12</v>
      </c>
      <c r="C16" s="4"/>
      <c r="D16" s="4"/>
      <c r="E16" s="7"/>
      <c r="F16" s="4"/>
      <c r="G16" s="4"/>
      <c r="H16" s="4"/>
      <c r="I16" s="4"/>
      <c r="J16" s="4"/>
      <c r="K16" s="4"/>
      <c r="L16" s="8"/>
      <c r="M16" s="9"/>
      <c r="N16" s="9"/>
    </row>
    <row r="17" spans="1:14" ht="16.5">
      <c r="A17" s="6"/>
      <c r="B17" s="11" t="s">
        <v>13</v>
      </c>
      <c r="C17" s="4"/>
      <c r="D17" s="4"/>
      <c r="E17" s="7"/>
      <c r="F17" s="4"/>
      <c r="G17" s="4"/>
      <c r="H17" s="4"/>
      <c r="I17" s="4"/>
      <c r="J17" s="4"/>
      <c r="K17" s="4"/>
      <c r="L17" s="8"/>
      <c r="M17" s="9"/>
      <c r="N17" s="9"/>
    </row>
    <row r="18" spans="1:14" ht="14.25">
      <c r="A18" s="6"/>
      <c r="B18" s="4"/>
      <c r="C18" s="4"/>
      <c r="D18" s="4"/>
      <c r="E18" s="12"/>
      <c r="F18" s="13"/>
      <c r="G18" s="13"/>
      <c r="H18" s="13"/>
      <c r="I18" s="13"/>
      <c r="J18" s="13"/>
      <c r="K18" s="13"/>
      <c r="L18" s="8"/>
      <c r="M18" s="9"/>
      <c r="N18" s="9"/>
    </row>
    <row r="19" spans="1:14" ht="19.5">
      <c r="A19" s="6"/>
      <c r="B19" s="13"/>
      <c r="C19" s="13"/>
      <c r="D19" s="14"/>
      <c r="E19" s="15" t="s">
        <v>14</v>
      </c>
      <c r="F19" s="16"/>
      <c r="G19" s="16"/>
      <c r="H19" s="16"/>
      <c r="I19" s="16"/>
      <c r="J19" s="16"/>
      <c r="K19" s="17"/>
      <c r="L19" s="18"/>
      <c r="M19" s="9"/>
      <c r="N19" s="9"/>
    </row>
    <row r="20" spans="1:14" ht="62.25">
      <c r="A20" s="19"/>
      <c r="B20" s="20" t="s">
        <v>15</v>
      </c>
      <c r="C20" s="20" t="s">
        <v>16</v>
      </c>
      <c r="D20" s="20" t="s">
        <v>17</v>
      </c>
      <c r="E20" s="21" t="s">
        <v>18</v>
      </c>
      <c r="F20" s="22" t="s">
        <v>19</v>
      </c>
      <c r="G20" s="22" t="s">
        <v>20</v>
      </c>
      <c r="H20" s="22" t="s">
        <v>21</v>
      </c>
      <c r="I20" s="22" t="s">
        <v>22</v>
      </c>
      <c r="J20" s="22" t="s">
        <v>23</v>
      </c>
      <c r="K20" s="23" t="s">
        <v>24</v>
      </c>
      <c r="L20" s="24"/>
      <c r="M20" s="25" t="s">
        <v>25</v>
      </c>
      <c r="N20" s="25" t="s">
        <v>26</v>
      </c>
    </row>
    <row r="21" spans="1:14" ht="17.25">
      <c r="A21" s="19"/>
      <c r="B21" s="26" t="s">
        <v>27</v>
      </c>
      <c r="C21" s="27"/>
      <c r="D21" s="28"/>
      <c r="E21" s="29"/>
      <c r="F21" s="28"/>
      <c r="G21" s="28"/>
      <c r="H21" s="28"/>
      <c r="I21" s="28"/>
      <c r="J21" s="28"/>
      <c r="K21" s="30"/>
      <c r="L21" s="31"/>
      <c r="M21" s="32"/>
      <c r="N21" s="9"/>
    </row>
    <row r="22" spans="1:14" ht="14.25">
      <c r="A22" s="19"/>
      <c r="B22" s="33" t="s">
        <v>28</v>
      </c>
      <c r="C22" s="34">
        <v>12</v>
      </c>
      <c r="D22" s="35">
        <v>1585</v>
      </c>
      <c r="E22" s="36"/>
      <c r="F22" s="37"/>
      <c r="G22" s="38">
        <v>4</v>
      </c>
      <c r="H22" s="39"/>
      <c r="I22" s="40"/>
      <c r="J22" s="40"/>
      <c r="K22" s="41"/>
      <c r="L22" s="31"/>
      <c r="M22" s="32">
        <f>E22+(G22*2.5*D22/202)+(I22*D22/202)+(J22*32*D22/202)+(K22*42*D22/202)</f>
        <v>78.46534653465346</v>
      </c>
      <c r="N22" s="9">
        <f>M22*C22/M80</f>
        <v>0.9813109225873347</v>
      </c>
    </row>
    <row r="23" spans="1:14" ht="14.25">
      <c r="A23" s="19"/>
      <c r="B23" s="33" t="s">
        <v>29</v>
      </c>
      <c r="C23" s="42">
        <v>15</v>
      </c>
      <c r="D23" s="43">
        <v>1585</v>
      </c>
      <c r="E23" s="44"/>
      <c r="F23" s="37"/>
      <c r="G23" s="45"/>
      <c r="H23" s="39"/>
      <c r="I23" s="4"/>
      <c r="J23" s="4"/>
      <c r="K23" s="46"/>
      <c r="L23" s="31"/>
      <c r="M23" s="32">
        <f>E23+(G23*2.5*D23/202)+(I23*D23/202)+(J23*32*D23/202)+(K23*42*D23/202)</f>
        <v>0</v>
      </c>
      <c r="N23" s="9">
        <f>M23*C23/M80</f>
        <v>0</v>
      </c>
    </row>
    <row r="24" spans="1:14" ht="14.25">
      <c r="A24" s="19"/>
      <c r="B24" s="33" t="s">
        <v>30</v>
      </c>
      <c r="C24" s="42">
        <v>20</v>
      </c>
      <c r="D24" s="43">
        <v>1700</v>
      </c>
      <c r="E24" s="44"/>
      <c r="F24" s="37"/>
      <c r="G24" s="45"/>
      <c r="H24" s="39"/>
      <c r="I24" s="4"/>
      <c r="J24" s="4"/>
      <c r="K24" s="46"/>
      <c r="L24" s="31"/>
      <c r="M24" s="32">
        <f>E24+(G24*2.5*D24/202)+(I24*D24/202)+(J24*32*D24/202)+(K24*42*D24/202)</f>
        <v>0</v>
      </c>
      <c r="N24" s="9">
        <f>M24*C24/M80</f>
        <v>0</v>
      </c>
    </row>
    <row r="25" spans="1:14" ht="14.25">
      <c r="A25" s="19"/>
      <c r="B25" s="33" t="s">
        <v>31</v>
      </c>
      <c r="C25" s="42">
        <v>35</v>
      </c>
      <c r="D25" s="43">
        <v>1585</v>
      </c>
      <c r="E25" s="44"/>
      <c r="F25" s="37"/>
      <c r="G25" s="45"/>
      <c r="H25" s="39"/>
      <c r="I25" s="4"/>
      <c r="J25" s="4"/>
      <c r="K25" s="46"/>
      <c r="L25" s="31"/>
      <c r="M25" s="32">
        <f>E25+(G25*2.5*D25/202)+(I25*D25/202)+(J25*32*D25/202)+(K25*42*D25/202)</f>
        <v>0</v>
      </c>
      <c r="N25" s="9">
        <f>M25*C25/M80</f>
        <v>0</v>
      </c>
    </row>
    <row r="26" spans="1:14" ht="14.25">
      <c r="A26" s="19"/>
      <c r="B26" s="47" t="s">
        <v>32</v>
      </c>
      <c r="C26" s="48">
        <v>98</v>
      </c>
      <c r="D26" s="49">
        <v>557</v>
      </c>
      <c r="E26" s="50"/>
      <c r="F26" s="51"/>
      <c r="G26" s="52"/>
      <c r="H26" s="53"/>
      <c r="I26" s="52"/>
      <c r="J26" s="52"/>
      <c r="K26" s="54"/>
      <c r="L26" s="31"/>
      <c r="M26" s="32">
        <f>E26+(G26*2.5*D26/202)+(I26*D26/202)+(J26*32*D26/202)+(K26*42*D26/202)</f>
        <v>0</v>
      </c>
      <c r="N26" s="9">
        <f>M26*C26/M80</f>
        <v>0</v>
      </c>
    </row>
    <row r="27" spans="1:14" ht="17.25">
      <c r="A27" s="19"/>
      <c r="B27" s="26" t="s">
        <v>33</v>
      </c>
      <c r="C27" s="55"/>
      <c r="D27" s="56"/>
      <c r="E27" s="57"/>
      <c r="F27" s="58"/>
      <c r="G27" s="58"/>
      <c r="H27" s="58"/>
      <c r="I27" s="58"/>
      <c r="J27" s="58"/>
      <c r="K27" s="59"/>
      <c r="L27" s="18"/>
      <c r="M27" s="9"/>
      <c r="N27" s="9"/>
    </row>
    <row r="28" spans="1:14" ht="14.25">
      <c r="A28" s="19"/>
      <c r="B28" s="33" t="s">
        <v>34</v>
      </c>
      <c r="C28" s="34">
        <v>6</v>
      </c>
      <c r="D28" s="35">
        <v>1479</v>
      </c>
      <c r="E28" s="60"/>
      <c r="F28" s="61"/>
      <c r="G28" s="58"/>
      <c r="H28" s="58"/>
      <c r="I28" s="62"/>
      <c r="J28" s="40"/>
      <c r="K28" s="41"/>
      <c r="L28" s="18"/>
      <c r="M28" s="9">
        <f>E28+(F28*6*D28/27)+(I28*D28/202)+(J28*32*D28/202)+(K28*42*D28/202)</f>
        <v>0</v>
      </c>
      <c r="N28" s="9">
        <f>M28*C28/M80</f>
        <v>0</v>
      </c>
    </row>
    <row r="29" spans="1:14" ht="14.25">
      <c r="A29" s="19"/>
      <c r="B29" s="33" t="s">
        <v>35</v>
      </c>
      <c r="C29" s="42">
        <v>10</v>
      </c>
      <c r="D29" s="43">
        <v>1479</v>
      </c>
      <c r="E29" s="63"/>
      <c r="F29" s="64"/>
      <c r="G29" s="58"/>
      <c r="H29" s="58"/>
      <c r="I29" s="65"/>
      <c r="J29" s="4"/>
      <c r="K29" s="46"/>
      <c r="L29" s="18"/>
      <c r="M29" s="9">
        <f>E29+(F29*6*D29/27)+(I29*D29/202)+(J29*32*D29/202)+(K29*42*D29/202)</f>
        <v>0</v>
      </c>
      <c r="N29" s="9">
        <f>M29*C29/M80</f>
        <v>0</v>
      </c>
    </row>
    <row r="30" spans="1:14" ht="14.25">
      <c r="A30" s="19"/>
      <c r="B30" s="33" t="s">
        <v>36</v>
      </c>
      <c r="C30" s="42">
        <v>13</v>
      </c>
      <c r="D30" s="43">
        <v>1595</v>
      </c>
      <c r="E30" s="63"/>
      <c r="F30" s="64"/>
      <c r="G30" s="58"/>
      <c r="H30" s="58"/>
      <c r="I30" s="65"/>
      <c r="J30" s="4"/>
      <c r="K30" s="46"/>
      <c r="L30" s="18"/>
      <c r="M30" s="9">
        <f>E30+(F30*6*D30/27)+(I30*D30/202)+(J30*32*D30/202)+(K30*42*D30/202)</f>
        <v>0</v>
      </c>
      <c r="N30" s="9">
        <f>M30*C30/M80</f>
        <v>0</v>
      </c>
    </row>
    <row r="31" spans="1:14" ht="14.25">
      <c r="A31" s="19"/>
      <c r="B31" s="33" t="s">
        <v>37</v>
      </c>
      <c r="C31" s="42">
        <v>14</v>
      </c>
      <c r="D31" s="43">
        <v>1741</v>
      </c>
      <c r="E31" s="63"/>
      <c r="F31" s="64"/>
      <c r="G31" s="58"/>
      <c r="H31" s="58"/>
      <c r="I31" s="65"/>
      <c r="J31" s="4"/>
      <c r="K31" s="46"/>
      <c r="L31" s="18"/>
      <c r="M31" s="9">
        <f>E31+(F31*6*D31/27)+(I31*D31/202)+(J31*32*D31/202)+(K31*42*D31/202)</f>
        <v>0</v>
      </c>
      <c r="N31" s="9">
        <f>M31*C31/M80</f>
        <v>0</v>
      </c>
    </row>
    <row r="32" spans="1:14" ht="14.25">
      <c r="A32" s="19"/>
      <c r="B32" s="33" t="s">
        <v>38</v>
      </c>
      <c r="C32" s="42">
        <v>16</v>
      </c>
      <c r="D32" s="43">
        <v>1471</v>
      </c>
      <c r="E32" s="63"/>
      <c r="F32" s="64"/>
      <c r="G32" s="58"/>
      <c r="H32" s="58"/>
      <c r="I32" s="65"/>
      <c r="J32" s="4"/>
      <c r="K32" s="46"/>
      <c r="L32" s="18"/>
      <c r="M32" s="9">
        <f>E32+(F32*6*D32/27)+(I32*D32/202)+(J32*32*D32/202)+(K32*42*D32/202)</f>
        <v>0</v>
      </c>
      <c r="N32" s="9">
        <f>M32*C32/M80</f>
        <v>0</v>
      </c>
    </row>
    <row r="33" spans="1:14" ht="14.25">
      <c r="A33" s="19"/>
      <c r="B33" s="33" t="s">
        <v>39</v>
      </c>
      <c r="C33" s="42">
        <v>18</v>
      </c>
      <c r="D33" s="43">
        <v>1458</v>
      </c>
      <c r="E33" s="63"/>
      <c r="F33" s="64"/>
      <c r="G33" s="58"/>
      <c r="H33" s="58"/>
      <c r="I33" s="65"/>
      <c r="J33" s="4"/>
      <c r="K33" s="46"/>
      <c r="L33" s="18"/>
      <c r="M33" s="9">
        <f>E33+(F33*6*D33/27)+(I33*D33/202)+(J33*32*D33/202)+(K33*42*D33/202)</f>
        <v>0</v>
      </c>
      <c r="N33" s="9">
        <f>M33*C33/M80</f>
        <v>0</v>
      </c>
    </row>
    <row r="34" spans="1:14" ht="14.25">
      <c r="A34" s="19"/>
      <c r="B34" s="33" t="s">
        <v>40</v>
      </c>
      <c r="C34" s="42">
        <v>20</v>
      </c>
      <c r="D34" s="43">
        <v>1400</v>
      </c>
      <c r="E34" s="63"/>
      <c r="F34" s="64"/>
      <c r="G34" s="58"/>
      <c r="H34" s="58"/>
      <c r="I34" s="65"/>
      <c r="J34" s="4"/>
      <c r="K34" s="46"/>
      <c r="L34" s="18"/>
      <c r="M34" s="9">
        <f>E34+(F34*6*D34/27)+(I34*D34/202)+(J34*32*D34/202)+(K34*42*D34/202)</f>
        <v>0</v>
      </c>
      <c r="N34" s="9">
        <f>M34*C34/M80</f>
        <v>0</v>
      </c>
    </row>
    <row r="35" spans="1:14" ht="14.25">
      <c r="A35" s="19"/>
      <c r="B35" s="47" t="s">
        <v>41</v>
      </c>
      <c r="C35" s="48">
        <v>22</v>
      </c>
      <c r="D35" s="49">
        <v>1379</v>
      </c>
      <c r="E35" s="50"/>
      <c r="F35" s="66">
        <v>1</v>
      </c>
      <c r="G35" s="58"/>
      <c r="H35" s="58"/>
      <c r="I35" s="67"/>
      <c r="J35" s="52"/>
      <c r="K35" s="54"/>
      <c r="L35" s="18"/>
      <c r="M35" s="9">
        <f>E35+(F35*6*D35/27)+(I35*D35/202)+(J35*32*D35/202)+(K35*42*D35/202)</f>
        <v>306.44444444444446</v>
      </c>
      <c r="N35" s="9">
        <f>M35*C35/M80</f>
        <v>7.0262228945318626</v>
      </c>
    </row>
    <row r="36" spans="1:14" ht="17.25">
      <c r="A36" s="19"/>
      <c r="B36" s="26" t="s">
        <v>42</v>
      </c>
      <c r="C36" s="55"/>
      <c r="D36" s="56"/>
      <c r="E36" s="57"/>
      <c r="F36" s="58"/>
      <c r="G36" s="58"/>
      <c r="H36" s="58"/>
      <c r="I36" s="58"/>
      <c r="J36" s="58"/>
      <c r="K36" s="59"/>
      <c r="L36" s="18"/>
      <c r="M36" s="9"/>
      <c r="N36" s="9"/>
    </row>
    <row r="37" spans="1:14" ht="14.25">
      <c r="A37" s="19"/>
      <c r="B37" s="33" t="s">
        <v>43</v>
      </c>
      <c r="C37" s="34">
        <v>16</v>
      </c>
      <c r="D37" s="35">
        <v>1296</v>
      </c>
      <c r="E37" s="60"/>
      <c r="F37" s="61"/>
      <c r="G37" s="58"/>
      <c r="H37" s="58"/>
      <c r="I37" s="62"/>
      <c r="J37" s="40"/>
      <c r="K37" s="41"/>
      <c r="L37" s="18"/>
      <c r="M37" s="9">
        <f>E37+(F37*6*D37/27)+(I37*D37/202)+(J37*32*D37/202)+(K37*42*D37/202)</f>
        <v>0</v>
      </c>
      <c r="N37" s="9">
        <f>M37*C37/M80</f>
        <v>0</v>
      </c>
    </row>
    <row r="38" spans="1:14" ht="14.25">
      <c r="A38" s="19"/>
      <c r="B38" s="33" t="s">
        <v>44</v>
      </c>
      <c r="C38" s="42">
        <v>19</v>
      </c>
      <c r="D38" s="43">
        <v>550</v>
      </c>
      <c r="E38" s="63"/>
      <c r="F38" s="64"/>
      <c r="G38" s="58"/>
      <c r="H38" s="58"/>
      <c r="I38" s="65"/>
      <c r="J38" s="4"/>
      <c r="K38" s="46">
        <v>1.5</v>
      </c>
      <c r="L38" s="18"/>
      <c r="M38" s="9">
        <f>E38+(F38*6*D38/27)+(I38*D38/202)+(J38*32*D38/202)+(K38*42*D38/202)</f>
        <v>171.53465346534654</v>
      </c>
      <c r="N38" s="9">
        <f>M38*C38/M80</f>
        <v>3.3966669079146783</v>
      </c>
    </row>
    <row r="39" spans="1:14" ht="14.25">
      <c r="A39" s="19"/>
      <c r="B39" s="33" t="s">
        <v>45</v>
      </c>
      <c r="C39" s="42">
        <v>30</v>
      </c>
      <c r="D39" s="43">
        <v>600</v>
      </c>
      <c r="E39" s="63"/>
      <c r="F39" s="64"/>
      <c r="G39" s="58"/>
      <c r="H39" s="58"/>
      <c r="I39" s="65"/>
      <c r="J39" s="4"/>
      <c r="K39" s="46"/>
      <c r="L39" s="18"/>
      <c r="M39" s="9">
        <f>E39+(F39*6*D39/27)+(I39*D39/202)+(J39*32*D39/202)+(K39*42*D39/202)</f>
        <v>0</v>
      </c>
      <c r="N39" s="9">
        <f>M39*C39/M80</f>
        <v>0</v>
      </c>
    </row>
    <row r="40" spans="1:14" ht="14.25">
      <c r="A40" s="19"/>
      <c r="B40" s="33" t="s">
        <v>46</v>
      </c>
      <c r="C40" s="42">
        <v>30</v>
      </c>
      <c r="D40" s="43">
        <v>421</v>
      </c>
      <c r="E40" s="63"/>
      <c r="F40" s="64"/>
      <c r="G40" s="58"/>
      <c r="H40" s="58"/>
      <c r="I40" s="65"/>
      <c r="J40" s="4"/>
      <c r="K40" s="46"/>
      <c r="L40" s="18"/>
      <c r="M40" s="9">
        <f>E40+(F40*6*D40/27)+(I40*D40/202)+(J40*32*D40/202)+(K40*42*D40/202)</f>
        <v>0</v>
      </c>
      <c r="N40" s="9">
        <f>M40*C40/M80</f>
        <v>0</v>
      </c>
    </row>
    <row r="41" spans="1:14" ht="14.25">
      <c r="A41" s="19"/>
      <c r="B41" s="33" t="s">
        <v>47</v>
      </c>
      <c r="C41" s="42">
        <v>37</v>
      </c>
      <c r="D41" s="43">
        <v>421</v>
      </c>
      <c r="E41" s="63"/>
      <c r="F41" s="64"/>
      <c r="G41" s="58"/>
      <c r="H41" s="58"/>
      <c r="I41" s="65"/>
      <c r="J41" s="4"/>
      <c r="K41" s="46"/>
      <c r="L41" s="18"/>
      <c r="M41" s="9">
        <f>E41+(F41*6*D41/27)+(I41*D41/202)+(J41*32*D41/202)+(K41*42*D41/202)</f>
        <v>0</v>
      </c>
      <c r="N41" s="9">
        <f>M41*C41/M80</f>
        <v>0</v>
      </c>
    </row>
    <row r="42" spans="1:14" ht="14.25">
      <c r="A42" s="19"/>
      <c r="B42" s="33" t="s">
        <v>48</v>
      </c>
      <c r="C42" s="42">
        <v>53</v>
      </c>
      <c r="D42" s="43">
        <v>429</v>
      </c>
      <c r="E42" s="63"/>
      <c r="F42" s="64"/>
      <c r="G42" s="58"/>
      <c r="H42" s="58"/>
      <c r="I42" s="65"/>
      <c r="J42" s="4"/>
      <c r="K42" s="46"/>
      <c r="L42" s="18"/>
      <c r="M42" s="9">
        <f>E42+(F42*6*D42/27)+(I42*D42/202)+(J42*32*D42/202)+(K42*42*D42/202)</f>
        <v>0</v>
      </c>
      <c r="N42" s="9">
        <f>M42*C42/M80</f>
        <v>0</v>
      </c>
    </row>
    <row r="43" spans="1:14" ht="14.25">
      <c r="A43" s="19"/>
      <c r="B43" s="33" t="s">
        <v>49</v>
      </c>
      <c r="C43" s="42">
        <v>54</v>
      </c>
      <c r="D43" s="43">
        <v>200</v>
      </c>
      <c r="E43" s="63"/>
      <c r="F43" s="64"/>
      <c r="G43" s="58"/>
      <c r="H43" s="58"/>
      <c r="I43" s="65"/>
      <c r="J43" s="4"/>
      <c r="K43" s="46"/>
      <c r="L43" s="18"/>
      <c r="M43" s="9">
        <f>E43+(F43*6*D43/27)+(I43*D43/202)+(J43*32*D43/202)+(K43*42*D43/202)</f>
        <v>0</v>
      </c>
      <c r="N43" s="9">
        <f>M43*C43/M80</f>
        <v>0</v>
      </c>
    </row>
    <row r="44" spans="1:14" ht="14.25">
      <c r="A44" s="19"/>
      <c r="B44" s="33" t="s">
        <v>50</v>
      </c>
      <c r="C44" s="42">
        <v>54</v>
      </c>
      <c r="D44" s="43">
        <v>450</v>
      </c>
      <c r="E44" s="63">
        <v>50</v>
      </c>
      <c r="F44" s="64"/>
      <c r="G44" s="58"/>
      <c r="H44" s="58"/>
      <c r="I44" s="65"/>
      <c r="J44" s="4"/>
      <c r="K44" s="46"/>
      <c r="L44" s="18"/>
      <c r="M44" s="9">
        <f>E44+(F44*6*D44/27)+(I44*D44/202)+(J44*32*D44/202)+(K44*42*D44/202)</f>
        <v>50</v>
      </c>
      <c r="N44" s="9">
        <f>M44*C44/M80</f>
        <v>2.8139168095643132</v>
      </c>
    </row>
    <row r="45" spans="1:14" ht="14.25">
      <c r="A45" s="19"/>
      <c r="B45" s="33" t="s">
        <v>51</v>
      </c>
      <c r="C45" s="42">
        <v>60</v>
      </c>
      <c r="D45" s="43">
        <v>32</v>
      </c>
      <c r="E45" s="63"/>
      <c r="F45" s="64"/>
      <c r="G45" s="58"/>
      <c r="H45" s="58"/>
      <c r="I45" s="65"/>
      <c r="J45" s="4"/>
      <c r="K45" s="46"/>
      <c r="L45" s="18"/>
      <c r="M45" s="9">
        <f>E45+(F45*6*D45/27)+(I45*D45/202)+(J45*32*D45/202)+(K45*42*D45/202)</f>
        <v>0</v>
      </c>
      <c r="N45" s="9">
        <f>M45*C45/M80</f>
        <v>0</v>
      </c>
    </row>
    <row r="46" spans="1:14" ht="14.25">
      <c r="A46" s="19"/>
      <c r="B46" s="33" t="s">
        <v>52</v>
      </c>
      <c r="C46" s="42">
        <v>80</v>
      </c>
      <c r="D46" s="43">
        <v>300</v>
      </c>
      <c r="E46" s="63"/>
      <c r="F46" s="64"/>
      <c r="G46" s="58"/>
      <c r="H46" s="58"/>
      <c r="I46" s="65"/>
      <c r="J46" s="4">
        <v>4</v>
      </c>
      <c r="K46" s="46"/>
      <c r="L46" s="18"/>
      <c r="M46" s="9">
        <f>E46+(F46*6*D46/27)+(I46*D46/202)+(J46*32*D46/202)+(K46*42*D46/202)</f>
        <v>190.0990099009901</v>
      </c>
      <c r="N46" s="9">
        <f>M46*C46/M80</f>
        <v>15.849564427909002</v>
      </c>
    </row>
    <row r="47" spans="1:14" ht="14.25">
      <c r="A47" s="19"/>
      <c r="B47" s="33" t="s">
        <v>53</v>
      </c>
      <c r="C47" s="42">
        <v>223</v>
      </c>
      <c r="D47" s="43">
        <v>250</v>
      </c>
      <c r="E47" s="63"/>
      <c r="F47" s="64"/>
      <c r="G47" s="58"/>
      <c r="H47" s="58"/>
      <c r="I47" s="65"/>
      <c r="J47" s="4"/>
      <c r="K47" s="46"/>
      <c r="L47" s="18"/>
      <c r="M47" s="9">
        <f>E47+(F47*6*D47/27)+(I47*D47/202)+(J47*32*D47/202)+(K47*42*D47/202)</f>
        <v>0</v>
      </c>
      <c r="N47" s="9">
        <f>M47*C47/M80</f>
        <v>0</v>
      </c>
    </row>
    <row r="48" spans="1:14" ht="14.25">
      <c r="A48" s="19"/>
      <c r="B48" s="47" t="s">
        <v>54</v>
      </c>
      <c r="C48" s="48">
        <v>496</v>
      </c>
      <c r="D48" s="49">
        <v>250</v>
      </c>
      <c r="E48" s="50"/>
      <c r="F48" s="66"/>
      <c r="G48" s="58"/>
      <c r="H48" s="58"/>
      <c r="I48" s="67"/>
      <c r="J48" s="52"/>
      <c r="K48" s="54"/>
      <c r="L48" s="18"/>
      <c r="M48" s="9">
        <f>E48+(F48*6*D48/27)+(I48*D48/202)+(J48*32*D48/202)+(K48*42*D48/202)</f>
        <v>0</v>
      </c>
      <c r="N48" s="9">
        <f>M48*C48/M80</f>
        <v>0</v>
      </c>
    </row>
    <row r="49" spans="1:14" ht="17.25">
      <c r="A49" s="19"/>
      <c r="B49" s="26" t="s">
        <v>55</v>
      </c>
      <c r="C49" s="55"/>
      <c r="D49" s="56"/>
      <c r="E49" s="57"/>
      <c r="F49" s="58"/>
      <c r="G49" s="58"/>
      <c r="H49" s="58"/>
      <c r="I49" s="58"/>
      <c r="J49" s="58"/>
      <c r="K49" s="59"/>
      <c r="L49" s="18"/>
      <c r="M49" s="9"/>
      <c r="N49" s="9"/>
    </row>
    <row r="50" spans="1:14" ht="14.25">
      <c r="A50" s="19"/>
      <c r="B50" s="33" t="s">
        <v>56</v>
      </c>
      <c r="C50" s="34">
        <v>18</v>
      </c>
      <c r="D50" s="35">
        <v>405</v>
      </c>
      <c r="E50" s="60"/>
      <c r="F50" s="61"/>
      <c r="G50" s="58"/>
      <c r="H50" s="62"/>
      <c r="I50" s="40"/>
      <c r="J50" s="40"/>
      <c r="K50" s="41"/>
      <c r="L50" s="18"/>
      <c r="M50" s="9">
        <f>E50+(F50*6*D50/27)+(H50*16*D50/27)+(I50*D50/202)+(J50*32*D50/202)+(K50*42*D50/202)</f>
        <v>0</v>
      </c>
      <c r="N50" s="9">
        <f>M50*C50/M80</f>
        <v>0</v>
      </c>
    </row>
    <row r="51" spans="1:14" ht="14.25">
      <c r="A51" s="19"/>
      <c r="B51" s="33" t="s">
        <v>57</v>
      </c>
      <c r="C51" s="42">
        <v>25</v>
      </c>
      <c r="D51" s="43">
        <v>225</v>
      </c>
      <c r="E51" s="63"/>
      <c r="F51" s="64"/>
      <c r="G51" s="58"/>
      <c r="H51" s="65">
        <v>1</v>
      </c>
      <c r="I51" s="4"/>
      <c r="J51" s="4"/>
      <c r="K51" s="46"/>
      <c r="L51" s="18"/>
      <c r="M51" s="9">
        <f>E51+(F51*6*D51/27)+(H51*16*D51/27)+(I51*D51/202)+(J51*32*D51/202)+(K51*42*D51/202)</f>
        <v>133.33333333333334</v>
      </c>
      <c r="N51" s="9">
        <f>M51*C51/M80</f>
        <v>3.4739713698324852</v>
      </c>
    </row>
    <row r="52" spans="1:14" ht="14.25">
      <c r="A52" s="19"/>
      <c r="B52" s="33" t="s">
        <v>58</v>
      </c>
      <c r="C52" s="42">
        <v>60</v>
      </c>
      <c r="D52" s="43">
        <v>350</v>
      </c>
      <c r="E52" s="63"/>
      <c r="F52" s="64"/>
      <c r="G52" s="58"/>
      <c r="H52" s="65"/>
      <c r="I52" s="4">
        <v>15</v>
      </c>
      <c r="J52" s="4"/>
      <c r="K52" s="46"/>
      <c r="L52" s="18"/>
      <c r="M52" s="9">
        <f>E52+(F52*6*D52/27)+(H52*16*D52/27)+(I52*D52/202)+(J52*32*D52/202)+(K52*42*D52/202)</f>
        <v>25.99009900990099</v>
      </c>
      <c r="N52" s="9">
        <f>M52*C52/M80</f>
        <v>1.625199477471138</v>
      </c>
    </row>
    <row r="53" spans="1:14" ht="14.25">
      <c r="A53" s="19"/>
      <c r="B53" s="33" t="s">
        <v>59</v>
      </c>
      <c r="C53" s="42">
        <v>80</v>
      </c>
      <c r="D53" s="43">
        <v>227</v>
      </c>
      <c r="E53" s="63"/>
      <c r="F53" s="64"/>
      <c r="G53" s="58"/>
      <c r="H53" s="65"/>
      <c r="I53" s="4"/>
      <c r="J53" s="4"/>
      <c r="K53" s="46"/>
      <c r="L53" s="18"/>
      <c r="M53" s="9">
        <f>E53+(F53*6*D53/27)+(H53*16*D53/27)+(I53*D53/202)+(J53*32*D53/202)+(K53*42*D53/202)</f>
        <v>0</v>
      </c>
      <c r="N53" s="9">
        <f>M53*C53/M80</f>
        <v>0</v>
      </c>
    </row>
    <row r="54" spans="1:14" ht="14.25">
      <c r="A54" s="19"/>
      <c r="B54" s="33" t="s">
        <v>60</v>
      </c>
      <c r="C54" s="42">
        <v>82</v>
      </c>
      <c r="D54" s="43">
        <v>350</v>
      </c>
      <c r="E54" s="63"/>
      <c r="F54" s="64"/>
      <c r="G54" s="58"/>
      <c r="H54" s="65"/>
      <c r="I54" s="4"/>
      <c r="J54" s="4"/>
      <c r="K54" s="46"/>
      <c r="L54" s="18"/>
      <c r="M54" s="9">
        <f>E54+(F54*6*D54/27)+(H54*16*D54/27)+(I54*D54/202)+(J54*32*D54/202)+(K54*42*D54/202)</f>
        <v>0</v>
      </c>
      <c r="N54" s="9">
        <f>M54*C54/M80</f>
        <v>0</v>
      </c>
    </row>
    <row r="55" spans="1:14" ht="14.25">
      <c r="A55" s="19"/>
      <c r="B55" s="47" t="s">
        <v>61</v>
      </c>
      <c r="C55" s="48">
        <v>127</v>
      </c>
      <c r="D55" s="49">
        <v>350</v>
      </c>
      <c r="E55" s="50"/>
      <c r="F55" s="66"/>
      <c r="G55" s="58"/>
      <c r="H55" s="67"/>
      <c r="I55" s="52"/>
      <c r="J55" s="52"/>
      <c r="K55" s="54"/>
      <c r="L55" s="18"/>
      <c r="M55" s="9">
        <f>E55+(F55*6*D55/27)+(H55*16*D55/27)+(I55*D55/202)+(J55*32*D55/202)+(K55*42*D55/202)</f>
        <v>0</v>
      </c>
      <c r="N55" s="9">
        <f>M55*C55/M80</f>
        <v>0</v>
      </c>
    </row>
    <row r="56" spans="1:14" ht="17.25">
      <c r="A56" s="19"/>
      <c r="B56" s="26" t="s">
        <v>62</v>
      </c>
      <c r="C56" s="55"/>
      <c r="D56" s="56"/>
      <c r="E56" s="57"/>
      <c r="F56" s="58"/>
      <c r="G56" s="58"/>
      <c r="H56" s="58"/>
      <c r="I56" s="58"/>
      <c r="J56" s="58"/>
      <c r="K56" s="59"/>
      <c r="L56" s="18"/>
      <c r="M56" s="9"/>
      <c r="N56" s="9"/>
    </row>
    <row r="57" spans="1:14" ht="14.25">
      <c r="A57" s="19"/>
      <c r="B57" s="33" t="s">
        <v>63</v>
      </c>
      <c r="C57" s="34">
        <v>129</v>
      </c>
      <c r="D57" s="35">
        <v>350</v>
      </c>
      <c r="E57" s="36"/>
      <c r="F57" s="58"/>
      <c r="G57" s="58"/>
      <c r="H57" s="58"/>
      <c r="I57" s="58"/>
      <c r="J57" s="62"/>
      <c r="K57" s="41"/>
      <c r="L57" s="18"/>
      <c r="M57" s="9">
        <f>E57+(J57*32*D57/202)+(K57*42*D57/202)</f>
        <v>0</v>
      </c>
      <c r="N57" s="9">
        <f>M57*C57/M80</f>
        <v>0</v>
      </c>
    </row>
    <row r="58" spans="1:14" ht="14.25">
      <c r="A58" s="19"/>
      <c r="B58" s="33" t="s">
        <v>64</v>
      </c>
      <c r="C58" s="42">
        <v>150</v>
      </c>
      <c r="D58" s="43">
        <v>175</v>
      </c>
      <c r="E58" s="44"/>
      <c r="F58" s="58"/>
      <c r="G58" s="68">
        <v>0.3</v>
      </c>
      <c r="H58" s="58"/>
      <c r="I58" s="58"/>
      <c r="J58" s="65"/>
      <c r="K58" s="46"/>
      <c r="L58" s="18"/>
      <c r="M58" s="9">
        <f>E58+(G58*2.5*D58/202)+(J58*32*D58/202)+(K58*42*D58/202)</f>
        <v>0.6497524752475248</v>
      </c>
      <c r="N58" s="9">
        <f>M58*C58/M80</f>
        <v>0.10157496734194613</v>
      </c>
    </row>
    <row r="59" spans="1:14" ht="14.25">
      <c r="A59" s="19"/>
      <c r="B59" s="33" t="s">
        <v>65</v>
      </c>
      <c r="C59" s="42">
        <v>170</v>
      </c>
      <c r="D59" s="43">
        <v>220</v>
      </c>
      <c r="E59" s="44"/>
      <c r="F59" s="58"/>
      <c r="G59" s="58"/>
      <c r="H59" s="58"/>
      <c r="I59" s="58"/>
      <c r="J59" s="65"/>
      <c r="K59" s="46"/>
      <c r="L59" s="18"/>
      <c r="M59" s="9">
        <f>E59+(J59*32*D59/202)+(K59*42*D59/202)</f>
        <v>0</v>
      </c>
      <c r="N59" s="9">
        <f>M59*C59/M80</f>
        <v>0</v>
      </c>
    </row>
    <row r="60" spans="1:14" ht="14.25">
      <c r="A60" s="19"/>
      <c r="B60" s="33" t="s">
        <v>66</v>
      </c>
      <c r="C60" s="42">
        <v>275</v>
      </c>
      <c r="D60" s="43">
        <v>175</v>
      </c>
      <c r="E60" s="44"/>
      <c r="F60" s="58"/>
      <c r="G60" s="68"/>
      <c r="H60" s="58"/>
      <c r="I60" s="58"/>
      <c r="J60" s="65"/>
      <c r="K60" s="46"/>
      <c r="L60" s="18"/>
      <c r="M60" s="9">
        <f>E60+(G60*2.5*D60/202)+(J60*32*D60/202)+(K60*42*D60/202)</f>
        <v>0</v>
      </c>
      <c r="N60" s="9">
        <f>M60*C60/M80</f>
        <v>0</v>
      </c>
    </row>
    <row r="61" spans="1:14" ht="14.25">
      <c r="A61" s="19"/>
      <c r="B61" s="47" t="s">
        <v>67</v>
      </c>
      <c r="C61" s="48">
        <v>563</v>
      </c>
      <c r="D61" s="49">
        <v>259</v>
      </c>
      <c r="E61" s="69"/>
      <c r="F61" s="58"/>
      <c r="G61" s="58"/>
      <c r="H61" s="58"/>
      <c r="I61" s="58"/>
      <c r="J61" s="67"/>
      <c r="K61" s="54"/>
      <c r="L61" s="18"/>
      <c r="M61" s="9">
        <f>E61+(J61*32*D61/202)+(K61*42*D61/202)</f>
        <v>0</v>
      </c>
      <c r="N61" s="9">
        <f>M61*C61/M80</f>
        <v>0</v>
      </c>
    </row>
    <row r="62" spans="1:14" ht="17.25">
      <c r="A62" s="19"/>
      <c r="B62" s="26" t="s">
        <v>68</v>
      </c>
      <c r="C62" s="55"/>
      <c r="D62" s="56"/>
      <c r="E62" s="57"/>
      <c r="F62" s="58"/>
      <c r="G62" s="58"/>
      <c r="H62" s="58"/>
      <c r="I62" s="58"/>
      <c r="J62" s="58"/>
      <c r="K62" s="59"/>
      <c r="L62" s="18"/>
      <c r="M62" s="9"/>
      <c r="N62" s="9"/>
    </row>
    <row r="63" spans="1:14" ht="14.25">
      <c r="A63" s="19"/>
      <c r="B63" s="33" t="s">
        <v>69</v>
      </c>
      <c r="C63" s="34">
        <v>560</v>
      </c>
      <c r="D63" s="35">
        <v>530</v>
      </c>
      <c r="E63" s="60"/>
      <c r="F63" s="61"/>
      <c r="G63" s="58"/>
      <c r="H63" s="58"/>
      <c r="I63" s="62"/>
      <c r="J63" s="40"/>
      <c r="K63" s="41"/>
      <c r="L63" s="18"/>
      <c r="M63" s="9">
        <f>E63+(F63*6*D63/27)+(I63*D63/202)+(J63*32*D63/202)+(K63*42*D63/202)</f>
        <v>0</v>
      </c>
      <c r="N63" s="9">
        <f>M63*C63/M80</f>
        <v>0</v>
      </c>
    </row>
    <row r="64" spans="1:14" ht="14.25">
      <c r="A64" s="19"/>
      <c r="B64" s="33" t="s">
        <v>70</v>
      </c>
      <c r="C64" s="42">
        <v>625</v>
      </c>
      <c r="D64" s="43">
        <v>410</v>
      </c>
      <c r="E64" s="63"/>
      <c r="F64" s="64"/>
      <c r="G64" s="58"/>
      <c r="H64" s="58"/>
      <c r="I64" s="65"/>
      <c r="J64" s="4"/>
      <c r="K64" s="46"/>
      <c r="L64" s="18"/>
      <c r="M64" s="9">
        <f>E64+(F64*6*D64/27)+(I64*D64/202)+(J64*32*D64/202)+(K64*42*D64/202)</f>
        <v>0</v>
      </c>
      <c r="N64" s="9">
        <f>M64*C64/M80</f>
        <v>0</v>
      </c>
    </row>
    <row r="65" spans="1:14" ht="14.25">
      <c r="A65" s="19"/>
      <c r="B65" s="47" t="s">
        <v>71</v>
      </c>
      <c r="C65" s="48">
        <v>641</v>
      </c>
      <c r="D65" s="49">
        <v>530</v>
      </c>
      <c r="E65" s="50"/>
      <c r="F65" s="66"/>
      <c r="G65" s="58"/>
      <c r="H65" s="58"/>
      <c r="I65" s="67"/>
      <c r="J65" s="52"/>
      <c r="K65" s="54"/>
      <c r="L65" s="18"/>
      <c r="M65" s="9">
        <f>E65+(F65*6*D65/27)+(I65*D65/202)+(J65*32*D65/202)+(K65*42*D65/202)</f>
        <v>0</v>
      </c>
      <c r="N65" s="9">
        <f>M65*C65/M80</f>
        <v>0</v>
      </c>
    </row>
    <row r="66" spans="1:14" ht="17.25">
      <c r="A66" s="19"/>
      <c r="B66" s="26" t="s">
        <v>72</v>
      </c>
      <c r="C66" s="55"/>
      <c r="D66" s="56"/>
      <c r="E66" s="57"/>
      <c r="F66" s="58"/>
      <c r="G66" s="58"/>
      <c r="H66" s="58"/>
      <c r="I66" s="58"/>
      <c r="J66" s="58"/>
      <c r="K66" s="59"/>
      <c r="L66" s="18"/>
      <c r="M66" s="9"/>
      <c r="N66" s="9"/>
    </row>
    <row r="67" spans="1:14" ht="14.25">
      <c r="A67" s="19"/>
      <c r="B67" s="33" t="s">
        <v>73</v>
      </c>
      <c r="C67" s="70">
        <v>3</v>
      </c>
      <c r="D67" s="56"/>
      <c r="E67" s="71"/>
      <c r="F67" s="58"/>
      <c r="G67" s="58"/>
      <c r="H67" s="58"/>
      <c r="I67" s="58"/>
      <c r="J67" s="58"/>
      <c r="K67" s="59"/>
      <c r="L67" s="18"/>
      <c r="M67" s="9">
        <f>E67</f>
        <v>0</v>
      </c>
      <c r="N67" s="9">
        <f>M67*C67/M80</f>
        <v>0</v>
      </c>
    </row>
    <row r="68" spans="1:14" ht="14.25">
      <c r="A68" s="19"/>
      <c r="B68" s="33" t="s">
        <v>74</v>
      </c>
      <c r="C68" s="72">
        <v>3.5</v>
      </c>
      <c r="D68" s="56"/>
      <c r="E68" s="73"/>
      <c r="F68" s="58"/>
      <c r="G68" s="58"/>
      <c r="H68" s="58"/>
      <c r="I68" s="58"/>
      <c r="J68" s="58"/>
      <c r="K68" s="59"/>
      <c r="L68" s="18"/>
      <c r="M68" s="9">
        <f>E68</f>
        <v>0</v>
      </c>
      <c r="N68" s="9">
        <f>M68*C68/M80</f>
        <v>0</v>
      </c>
    </row>
    <row r="69" spans="1:14" ht="14.25">
      <c r="A69" s="19"/>
      <c r="B69" s="33" t="s">
        <v>75</v>
      </c>
      <c r="C69" s="72">
        <v>5</v>
      </c>
      <c r="D69" s="56"/>
      <c r="E69" s="73">
        <v>3</v>
      </c>
      <c r="F69" s="58"/>
      <c r="G69" s="58"/>
      <c r="H69" s="58"/>
      <c r="I69" s="58"/>
      <c r="J69" s="58"/>
      <c r="K69" s="59"/>
      <c r="L69" s="18"/>
      <c r="M69" s="9">
        <f>E69</f>
        <v>3</v>
      </c>
      <c r="N69" s="9">
        <f>M69*C69/M80</f>
        <v>0.015632871164246182</v>
      </c>
    </row>
    <row r="70" spans="1:14" ht="14.25">
      <c r="A70" s="19"/>
      <c r="B70" s="33" t="s">
        <v>76</v>
      </c>
      <c r="C70" s="72">
        <v>7</v>
      </c>
      <c r="D70" s="56"/>
      <c r="E70" s="73"/>
      <c r="F70" s="58"/>
      <c r="G70" s="58"/>
      <c r="H70" s="58"/>
      <c r="I70" s="58"/>
      <c r="J70" s="58"/>
      <c r="K70" s="59"/>
      <c r="L70" s="18"/>
      <c r="M70" s="9">
        <f>E70</f>
        <v>0</v>
      </c>
      <c r="N70" s="9">
        <f>M70*C70/M80</f>
        <v>0</v>
      </c>
    </row>
    <row r="71" spans="1:14" ht="14.25">
      <c r="A71" s="19"/>
      <c r="B71" s="33" t="s">
        <v>77</v>
      </c>
      <c r="C71" s="72">
        <v>7</v>
      </c>
      <c r="D71" s="56"/>
      <c r="E71" s="73"/>
      <c r="F71" s="58"/>
      <c r="G71" s="58"/>
      <c r="H71" s="58"/>
      <c r="I71" s="58"/>
      <c r="J71" s="58"/>
      <c r="K71" s="59"/>
      <c r="L71" s="18"/>
      <c r="M71" s="9">
        <f>E71</f>
        <v>0</v>
      </c>
      <c r="N71" s="9">
        <f>M71*C71/M80</f>
        <v>0</v>
      </c>
    </row>
    <row r="72" spans="1:14" ht="14.25">
      <c r="A72" s="19"/>
      <c r="B72" s="33" t="s">
        <v>78</v>
      </c>
      <c r="C72" s="48">
        <v>58</v>
      </c>
      <c r="D72" s="74">
        <v>155</v>
      </c>
      <c r="E72" s="63"/>
      <c r="F72" s="75"/>
      <c r="G72" s="58"/>
      <c r="H72" s="58"/>
      <c r="I72" s="68"/>
      <c r="J72" s="58"/>
      <c r="K72" s="59"/>
      <c r="L72" s="18"/>
      <c r="M72" s="9">
        <f>E72+(F72*6*D72/27)+(I72*D72/202)</f>
        <v>0</v>
      </c>
      <c r="N72" s="9">
        <f>M72*C72/M80</f>
        <v>0</v>
      </c>
    </row>
    <row r="73" spans="1:14" ht="14.25">
      <c r="A73" s="19"/>
      <c r="B73" s="33" t="s">
        <v>79</v>
      </c>
      <c r="C73" s="55"/>
      <c r="D73" s="58"/>
      <c r="E73" s="73"/>
      <c r="F73" s="58"/>
      <c r="G73" s="58"/>
      <c r="H73" s="58"/>
      <c r="I73" s="58"/>
      <c r="J73" s="58"/>
      <c r="K73" s="59"/>
      <c r="L73" s="18"/>
      <c r="M73" s="9">
        <f>E73</f>
        <v>0</v>
      </c>
      <c r="N73" s="9">
        <f>E73*0.05</f>
        <v>0</v>
      </c>
    </row>
    <row r="74" spans="1:14" ht="14.25">
      <c r="A74" s="19"/>
      <c r="B74" s="33" t="s">
        <v>80</v>
      </c>
      <c r="C74" s="55"/>
      <c r="D74" s="58"/>
      <c r="E74" s="73"/>
      <c r="F74" s="58"/>
      <c r="G74" s="58"/>
      <c r="H74" s="58"/>
      <c r="I74" s="58"/>
      <c r="J74" s="58"/>
      <c r="K74" s="59"/>
      <c r="L74" s="18"/>
      <c r="M74" s="9">
        <f>E74</f>
        <v>0</v>
      </c>
      <c r="N74" s="9">
        <f>E74*0.15</f>
        <v>0</v>
      </c>
    </row>
    <row r="75" spans="1:14" ht="14.25">
      <c r="A75" s="19"/>
      <c r="B75" s="33" t="s">
        <v>81</v>
      </c>
      <c r="C75" s="55"/>
      <c r="D75" s="58"/>
      <c r="E75" s="73"/>
      <c r="F75" s="58"/>
      <c r="G75" s="58"/>
      <c r="H75" s="58"/>
      <c r="I75" s="58"/>
      <c r="J75" s="58"/>
      <c r="K75" s="59"/>
      <c r="L75" s="18"/>
      <c r="M75" s="9">
        <f>E75</f>
        <v>0</v>
      </c>
      <c r="N75" s="9">
        <f>E75*0.25</f>
        <v>0</v>
      </c>
    </row>
    <row r="76" spans="1:14" ht="14.25">
      <c r="A76" s="19"/>
      <c r="B76" s="33" t="s">
        <v>82</v>
      </c>
      <c r="C76" s="55"/>
      <c r="D76" s="58"/>
      <c r="E76" s="73">
        <v>5</v>
      </c>
      <c r="F76" s="58"/>
      <c r="G76" s="58"/>
      <c r="H76" s="58"/>
      <c r="I76" s="58"/>
      <c r="J76" s="58"/>
      <c r="K76" s="59"/>
      <c r="L76" s="18"/>
      <c r="M76" s="9">
        <f>E76</f>
        <v>5</v>
      </c>
      <c r="N76" s="9">
        <f>E76*0.35</f>
        <v>1.75</v>
      </c>
    </row>
    <row r="77" spans="1:14" ht="14.25">
      <c r="A77" s="19"/>
      <c r="B77" s="47" t="s">
        <v>83</v>
      </c>
      <c r="C77" s="76"/>
      <c r="D77" s="77"/>
      <c r="E77" s="78"/>
      <c r="F77" s="77"/>
      <c r="G77" s="77"/>
      <c r="H77" s="77"/>
      <c r="I77" s="77"/>
      <c r="J77" s="77"/>
      <c r="K77" s="79"/>
      <c r="L77" s="18"/>
      <c r="M77" s="9">
        <f>E77</f>
        <v>0</v>
      </c>
      <c r="N77" s="9">
        <f>E77*0.46</f>
        <v>0</v>
      </c>
    </row>
    <row r="78" spans="1:14" ht="14.25">
      <c r="A78" s="6"/>
      <c r="B78" s="80"/>
      <c r="C78" s="80"/>
      <c r="D78" s="81"/>
      <c r="E78" s="82"/>
      <c r="F78" s="80"/>
      <c r="G78" s="80"/>
      <c r="H78" s="80"/>
      <c r="I78" s="80"/>
      <c r="J78" s="80"/>
      <c r="K78" s="80"/>
      <c r="L78" s="8"/>
      <c r="M78" s="9"/>
      <c r="N78" s="9"/>
    </row>
    <row r="79" spans="1:14" ht="14.25">
      <c r="A79" s="6"/>
      <c r="B79" s="4"/>
      <c r="C79" s="4"/>
      <c r="D79" s="83"/>
      <c r="E79" s="63"/>
      <c r="F79" s="4"/>
      <c r="G79" s="4"/>
      <c r="H79" s="4"/>
      <c r="I79" s="4"/>
      <c r="J79" s="4"/>
      <c r="K79" s="4"/>
      <c r="L79" s="8"/>
      <c r="M79" s="9"/>
      <c r="N79" s="9"/>
    </row>
    <row r="80" spans="1:14" ht="14.25">
      <c r="A80" s="6"/>
      <c r="B80" s="4"/>
      <c r="C80" s="4"/>
      <c r="D80" s="83"/>
      <c r="E80" s="63"/>
      <c r="F80" s="4"/>
      <c r="G80" s="4"/>
      <c r="H80" s="4"/>
      <c r="I80" s="4"/>
      <c r="J80" s="4"/>
      <c r="K80" s="4"/>
      <c r="L80" s="8"/>
      <c r="M80" s="9">
        <f>SUM(M22:M72)</f>
        <v>959.5166391639165</v>
      </c>
      <c r="N80" s="9">
        <f>SUM(N22:N72)</f>
        <v>35.284060648317</v>
      </c>
    </row>
    <row r="81" spans="1:14" ht="14.25">
      <c r="A81" s="6"/>
      <c r="B81" s="4"/>
      <c r="C81" s="4"/>
      <c r="D81" s="83"/>
      <c r="E81" s="63"/>
      <c r="F81" s="4"/>
      <c r="G81" s="4"/>
      <c r="H81" s="4"/>
      <c r="I81" s="4"/>
      <c r="J81" s="4"/>
      <c r="K81" s="4"/>
      <c r="L81" s="8"/>
      <c r="M81" s="9"/>
      <c r="N81" s="9">
        <f>SUM(N73:N77)</f>
        <v>1.75</v>
      </c>
    </row>
    <row r="82" spans="1:14" ht="14.25">
      <c r="A82" s="6"/>
      <c r="B82" s="4"/>
      <c r="C82" s="4"/>
      <c r="D82" s="83"/>
      <c r="E82" s="63"/>
      <c r="F82" s="4"/>
      <c r="G82" s="4"/>
      <c r="H82" s="4"/>
      <c r="I82" s="4"/>
      <c r="J82" s="4"/>
      <c r="K82" s="4"/>
      <c r="L82" s="8"/>
      <c r="M82" s="9"/>
      <c r="N82" s="9"/>
    </row>
    <row r="83" spans="1:14" ht="14.25">
      <c r="A83" s="6"/>
      <c r="B83" s="4"/>
      <c r="C83" s="4"/>
      <c r="D83" s="4"/>
      <c r="E83" s="7"/>
      <c r="F83" s="4"/>
      <c r="G83" s="4"/>
      <c r="H83" s="4"/>
      <c r="I83" s="4"/>
      <c r="J83" s="4"/>
      <c r="K83" s="4"/>
      <c r="L83" s="8"/>
      <c r="M83" s="9" t="s">
        <v>84</v>
      </c>
      <c r="N83" s="9">
        <f>0.4*M80</f>
        <v>383.8066556655666</v>
      </c>
    </row>
    <row r="84" spans="1:14" ht="14.25">
      <c r="A84" s="6"/>
      <c r="B84" s="4"/>
      <c r="C84" s="4"/>
      <c r="D84" s="4"/>
      <c r="E84" s="7"/>
      <c r="F84" s="4"/>
      <c r="G84" s="4"/>
      <c r="H84" s="84"/>
      <c r="I84" s="84"/>
      <c r="J84" s="84"/>
      <c r="K84" s="84"/>
      <c r="L84" s="85"/>
      <c r="M84" s="86" t="s">
        <v>85</v>
      </c>
      <c r="N84" s="86">
        <f>N83/N80</f>
        <v>10.877621470245195</v>
      </c>
    </row>
    <row r="85" spans="1:14" ht="14.25">
      <c r="A85" s="6"/>
      <c r="B85" s="4"/>
      <c r="C85" s="4"/>
      <c r="D85" s="4"/>
      <c r="E85" s="7"/>
      <c r="F85" s="4"/>
      <c r="G85" s="4"/>
      <c r="H85" s="4"/>
      <c r="I85" s="4"/>
      <c r="J85" s="4"/>
      <c r="K85" s="4"/>
      <c r="L85" s="8"/>
      <c r="M85" s="9"/>
      <c r="N85" s="9"/>
    </row>
    <row r="86" spans="1:14" ht="15">
      <c r="A86" s="6"/>
      <c r="B86" s="87"/>
      <c r="C86" s="87"/>
      <c r="D86" s="87"/>
      <c r="E86" s="88"/>
      <c r="F86" s="4"/>
      <c r="G86" s="4"/>
      <c r="H86" s="4"/>
      <c r="I86" s="4"/>
      <c r="J86" s="4"/>
      <c r="K86" s="4"/>
      <c r="L86" s="8"/>
      <c r="M86" s="9"/>
      <c r="N86" s="9"/>
    </row>
    <row r="87" spans="1:14" ht="19.5">
      <c r="A87" s="89"/>
      <c r="B87" s="90" t="s">
        <v>86</v>
      </c>
      <c r="C87" s="91"/>
      <c r="D87" s="92">
        <f>N83/(N81+N84)</f>
        <v>30.394216089699913</v>
      </c>
      <c r="E87" s="93" t="s">
        <v>87</v>
      </c>
      <c r="F87" s="94"/>
      <c r="G87" s="4"/>
      <c r="H87" s="4"/>
      <c r="I87" s="4"/>
      <c r="J87" s="4"/>
      <c r="K87" s="4"/>
      <c r="L87" s="8"/>
      <c r="M87" s="9"/>
      <c r="N87" s="9"/>
    </row>
    <row r="88" spans="1:14" ht="19.5">
      <c r="A88" s="89"/>
      <c r="B88" s="95" t="s">
        <v>88</v>
      </c>
      <c r="C88" s="96"/>
      <c r="D88" s="97" t="str">
        <f>IF(D87&lt;25,"add more browns",IF(D87&gt;40,"add more greens","RECIPE IS GOOD!"))</f>
        <v>RECIPE IS GOOD!</v>
      </c>
      <c r="E88" s="98"/>
      <c r="F88" s="94"/>
      <c r="G88" s="4"/>
      <c r="H88" s="4"/>
      <c r="I88" s="4"/>
      <c r="J88" s="4"/>
      <c r="K88" s="4"/>
      <c r="L88" s="8"/>
      <c r="M88" s="9"/>
      <c r="N88" s="9"/>
    </row>
    <row r="89" spans="1:14" ht="15">
      <c r="A89" s="6"/>
      <c r="B89" s="99"/>
      <c r="C89" s="99"/>
      <c r="D89" s="99"/>
      <c r="E89" s="100"/>
      <c r="F89" s="4"/>
      <c r="G89" s="4"/>
      <c r="H89" s="4"/>
      <c r="I89" s="4"/>
      <c r="J89" s="4"/>
      <c r="K89" s="4"/>
      <c r="L89" s="8"/>
      <c r="M89" s="9"/>
      <c r="N89" s="9"/>
    </row>
    <row r="90" spans="1:14" ht="47.25" customHeight="1">
      <c r="A90" s="6"/>
      <c r="B90" s="8"/>
      <c r="C90" s="8"/>
      <c r="D90" s="8"/>
      <c r="E90" s="101"/>
      <c r="F90" s="8"/>
      <c r="G90" s="8"/>
      <c r="H90" s="102"/>
      <c r="I90" s="102"/>
      <c r="J90" s="102"/>
      <c r="K90" s="102"/>
      <c r="L90" s="102"/>
      <c r="M90" s="103"/>
      <c r="N90" s="103"/>
    </row>
  </sheetData>
  <mergeCells count="4">
    <mergeCell ref="E19:K19"/>
    <mergeCell ref="B87:C87"/>
    <mergeCell ref="B88:C88"/>
    <mergeCell ref="D88:E88"/>
  </mergeCells>
  <printOptions/>
  <pageMargins left="0.25" right="0.25" top="0.25" bottom="0.25" header="0.25" footer="0.25"/>
  <pageSetup firstPageNumber="1" useFirstPageNumber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Spring '11 BCE Master Composter</dc:title>
  <dc:subject/>
  <dc:creator>Omar Sadek</dc:creator>
  <cp:keywords/>
  <dc:description/>
  <cp:lastModifiedBy/>
  <cp:category/>
  <cp:version/>
  <cp:contentType/>
  <cp:contentStatus/>
</cp:coreProperties>
</file>